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Grosshirn/01_KUNDEN_AKTIV/Gesco/01_GB-QB-HV/01_GB_2024/09_Online/05_Webdaten/Excels/Gesamt/"/>
    </mc:Choice>
  </mc:AlternateContent>
  <xr:revisionPtr revIDLastSave="0" documentId="13_ncr:1_{B09044C1-F76B-8445-887D-CF093A9DBA79}" xr6:coauthVersionLast="47" xr6:coauthVersionMax="47" xr10:uidLastSave="{00000000-0000-0000-0000-000000000000}"/>
  <bookViews>
    <workbookView xWindow="140" yWindow="920" windowWidth="29940" windowHeight="18580" xr2:uid="{D899CF5C-906F-4B44-A7C8-1D99AEE4614D}"/>
  </bookViews>
  <sheets>
    <sheet name="Zehn-Jahres-Vergleich" sheetId="4" r:id="rId1"/>
    <sheet name="Gewinn-und-Verlust-Rechnung" sheetId="8" r:id="rId2"/>
    <sheet name="Konzern-Gesamtergebnisrechnung " sheetId="7" r:id="rId3"/>
    <sheet name="Aktiva" sheetId="10" r:id="rId4"/>
    <sheet name="Passiva" sheetId="11" r:id="rId5"/>
    <sheet name="EKV" sheetId="6" r:id="rId6"/>
    <sheet name="Konzern-Kapitalflussrechnung" sheetId="9" r:id="rId7"/>
    <sheet name="Segmentberichterstattung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1" l="1"/>
  <c r="D17" i="11"/>
  <c r="D8" i="11"/>
  <c r="D10" i="11" s="1"/>
  <c r="D25" i="11" s="1"/>
  <c r="O34" i="4"/>
  <c r="N34" i="4"/>
  <c r="O33" i="4"/>
  <c r="N33" i="4"/>
  <c r="O24" i="4"/>
  <c r="N24" i="4"/>
  <c r="N9" i="4"/>
  <c r="M9" i="4"/>
  <c r="H9" i="4"/>
  <c r="G9" i="4"/>
  <c r="D14" i="10" l="1"/>
  <c r="D18" i="10" s="1"/>
  <c r="D9" i="10"/>
  <c r="D12" i="10" s="1"/>
  <c r="D19" i="10" l="1"/>
</calcChain>
</file>

<file path=xl/sharedStrings.xml><?xml version="1.0" encoding="utf-8"?>
<sst xmlns="http://schemas.openxmlformats.org/spreadsheetml/2006/main" count="304" uniqueCount="209">
  <si>
    <t>GESCO SE Geschäftsbericht 2024</t>
  </si>
  <si>
    <t>18, 19</t>
  </si>
  <si>
    <t>19, 20</t>
  </si>
  <si>
    <t>in T€</t>
  </si>
  <si>
    <t>Anhang</t>
  </si>
  <si>
    <t>31.12.2024</t>
  </si>
  <si>
    <t>31.12.2023</t>
  </si>
  <si>
    <t>Verbindlichkeiten aus Lieferungen und Leistungen und übrige Verbindlichkeiten</t>
  </si>
  <si>
    <t>Kennzahlen GESCO-Konzern (IFRS)</t>
  </si>
  <si>
    <t>2024
01.01.-31.12.</t>
  </si>
  <si>
    <t>2023
01.01.-31.12.</t>
  </si>
  <si>
    <t>2022
01.01.-31.12.</t>
  </si>
  <si>
    <t>2021
01.01.-31.12.</t>
  </si>
  <si>
    <t>2020
01.01.-31.12.</t>
  </si>
  <si>
    <t>2019
01.04.-31.12.
Rumpfgeschäftsjahr
(9 Monate)</t>
  </si>
  <si>
    <t>2018/2019
01.04.-31.03.
Angepasst</t>
  </si>
  <si>
    <t>2018/2019
01.04.-31.03.
Wie berichtet</t>
  </si>
  <si>
    <t>2017/2018
01.04.-31.03.</t>
  </si>
  <si>
    <t>2016/2017
01.04.-31.03.</t>
  </si>
  <si>
    <t xml:space="preserve">2015/2016
01.04.-31.03. </t>
  </si>
  <si>
    <t xml:space="preserve">2014/2015
01.04.-31.03. </t>
  </si>
  <si>
    <t>2013/2014
01.04.-31.03.</t>
  </si>
  <si>
    <t>Umsatz</t>
  </si>
  <si>
    <t>T€</t>
  </si>
  <si>
    <t xml:space="preserve">     davon Inland</t>
  </si>
  <si>
    <t xml:space="preserve">     davon Ausland</t>
  </si>
  <si>
    <t>EBITDA</t>
  </si>
  <si>
    <t xml:space="preserve">EBIT </t>
  </si>
  <si>
    <t>Ergebnis vor Steuern (EBT)</t>
  </si>
  <si>
    <t>Steuern vom Einkommen und vom Ertrag</t>
  </si>
  <si>
    <t>Steuerquote</t>
  </si>
  <si>
    <t>%</t>
  </si>
  <si>
    <t>Konzernjahresergebnis aus fortgeführten Geschäftsbereichen (nach Anteilen Dritter)</t>
  </si>
  <si>
    <t>-</t>
  </si>
  <si>
    <t xml:space="preserve">Ergebnis je Aktie </t>
  </si>
  <si>
    <t>€</t>
  </si>
  <si>
    <t>Konzernjahresergebnis aus aufgegebenen Geschäftsbereichen (nach Anteilen Dritter)</t>
  </si>
  <si>
    <t>Konzernjahresergebnis aus fortgeführten und aufgegebenen Geschäftsbereichen (nach Anteilen Dritter)</t>
  </si>
  <si>
    <r>
      <t xml:space="preserve">Ergebnis je Aktie </t>
    </r>
    <r>
      <rPr>
        <vertAlign val="superscript"/>
        <sz val="12"/>
        <color rgb="FF415270"/>
        <rFont val="Arial"/>
        <family val="2"/>
      </rPr>
      <t xml:space="preserve">1) </t>
    </r>
  </si>
  <si>
    <r>
      <t>Investitionen in Sachanlagen</t>
    </r>
    <r>
      <rPr>
        <vertAlign val="superscript"/>
        <sz val="12"/>
        <color rgb="FF415270"/>
        <rFont val="Arial"/>
        <family val="2"/>
      </rPr>
      <t xml:space="preserve"> 2)</t>
    </r>
  </si>
  <si>
    <t>Abschreibungen auf Sachanlagen</t>
  </si>
  <si>
    <r>
      <t xml:space="preserve">Eigenkapital </t>
    </r>
    <r>
      <rPr>
        <vertAlign val="superscript"/>
        <sz val="12"/>
        <color rgb="FF415270"/>
        <rFont val="Arial"/>
        <family val="2"/>
      </rPr>
      <t>3)</t>
    </r>
  </si>
  <si>
    <r>
      <t xml:space="preserve">Bilanzsumme </t>
    </r>
    <r>
      <rPr>
        <vertAlign val="superscript"/>
        <sz val="12"/>
        <color rgb="FF415270"/>
        <rFont val="Arial"/>
        <family val="2"/>
      </rPr>
      <t>3)</t>
    </r>
  </si>
  <si>
    <r>
      <t>Eigenkapitalquote</t>
    </r>
    <r>
      <rPr>
        <vertAlign val="superscript"/>
        <sz val="12"/>
        <color rgb="FF415270"/>
        <rFont val="Arial"/>
        <family val="2"/>
      </rPr>
      <t xml:space="preserve"> 3)</t>
    </r>
  </si>
  <si>
    <r>
      <t xml:space="preserve">Mitarbeiter </t>
    </r>
    <r>
      <rPr>
        <vertAlign val="superscript"/>
        <sz val="12"/>
        <color rgb="FF415270"/>
        <rFont val="Arial"/>
        <family val="2"/>
      </rPr>
      <t>3)</t>
    </r>
  </si>
  <si>
    <t>Anzahl</t>
  </si>
  <si>
    <r>
      <t xml:space="preserve">    davon Auszubildende </t>
    </r>
    <r>
      <rPr>
        <vertAlign val="superscript"/>
        <sz val="12"/>
        <rFont val="Arial"/>
        <family val="2"/>
      </rPr>
      <t>3)</t>
    </r>
  </si>
  <si>
    <r>
      <t xml:space="preserve">Aktienkurs (XETRA) zum Ende des Geschäftsjahres </t>
    </r>
    <r>
      <rPr>
        <vertAlign val="superscript"/>
        <sz val="12"/>
        <color rgb="FF415270"/>
        <rFont val="Arial"/>
        <family val="2"/>
      </rPr>
      <t>1)</t>
    </r>
    <r>
      <rPr>
        <sz val="12"/>
        <color rgb="FF415270"/>
        <rFont val="Arial"/>
        <family val="2"/>
      </rPr>
      <t xml:space="preserve"> </t>
    </r>
  </si>
  <si>
    <t>Dividende je Aktie</t>
  </si>
  <si>
    <t>1)</t>
  </si>
  <si>
    <t>Geschäftsjahre 2011/2012 bis 2015/2016 angepasst gemäß Aktiensplit 1:3 vom Dez. 2016</t>
  </si>
  <si>
    <t>2)</t>
  </si>
  <si>
    <t>ohne Zugänge aus Veränderungen des Konsolidierungskreises</t>
  </si>
  <si>
    <t>3)</t>
  </si>
  <si>
    <t>zum Bilanzstichtag</t>
  </si>
  <si>
    <t>4)</t>
  </si>
  <si>
    <t>Dividendenvorschlag an die Hauptversammlung 2025</t>
  </si>
  <si>
    <t>Angaben zur Segmentberichterstattung</t>
  </si>
  <si>
    <t>Prozess-
Technologie</t>
  </si>
  <si>
    <t>Ressourcen-
Technologie</t>
  </si>
  <si>
    <t>Gesundheits- und Infrastruktur-
Technologie</t>
  </si>
  <si>
    <t>GESCO SE /
Sonstige Gesellschaften</t>
  </si>
  <si>
    <t>Überleitung</t>
  </si>
  <si>
    <t>Konzern</t>
  </si>
  <si>
    <t>01.01.2024 - 31.12.2024</t>
  </si>
  <si>
    <t>01.01.2023 - 31.12.2023</t>
  </si>
  <si>
    <t>01.01.2034 - 31.12.2024</t>
  </si>
  <si>
    <t>01.01.2022 - 31.12.2023</t>
  </si>
  <si>
    <t>Auftragsbestand</t>
  </si>
  <si>
    <t>Auftragseingang (konsolidiert)</t>
  </si>
  <si>
    <t>Umsatzerlöse</t>
  </si>
  <si>
    <t>IC-Umsatzerlöse</t>
  </si>
  <si>
    <t>Abschreibungen (Einzelabschluss)</t>
  </si>
  <si>
    <t>EBIT</t>
  </si>
  <si>
    <t>Investitionen</t>
  </si>
  <si>
    <t>Mitarbeiter (Anz. / Stichtag)</t>
  </si>
  <si>
    <t>Konzern-Eigenkapitalveränderungsrechnung</t>
  </si>
  <si>
    <t>Kumuliertes Periodenergebnis</t>
  </si>
  <si>
    <t>Gezeichnetes Kapital</t>
  </si>
  <si>
    <t>Kapitalrücklage</t>
  </si>
  <si>
    <t>Gewinnrücklagen</t>
  </si>
  <si>
    <t>Eigene Anteile</t>
  </si>
  <si>
    <t>OCI        Finanzinstrumente</t>
  </si>
  <si>
    <t>OCI  Pensionen</t>
  </si>
  <si>
    <t>Ausglichsposten Währung</t>
  </si>
  <si>
    <t>Konzernanteile</t>
  </si>
  <si>
    <t>Nicht beherrschende Anteile</t>
  </si>
  <si>
    <t>Summe Eigenkapital</t>
  </si>
  <si>
    <t>Stand 01.01.2023</t>
  </si>
  <si>
    <t>Jahresüberschuss/-fehlbetrag</t>
  </si>
  <si>
    <t>Im OCI erfasste Gewinne / Verluste (inkl. latente Steuern)</t>
  </si>
  <si>
    <t>Ausschüttungen</t>
  </si>
  <si>
    <t>Erwerb / Verkauf eigener Aktien</t>
  </si>
  <si>
    <t>Erwerb von Anteilen an Tochtergesellschaften</t>
  </si>
  <si>
    <t>Veränderung im Konsolidierungskreis</t>
  </si>
  <si>
    <t>Gesamtergebnis der Berichtsperiode</t>
  </si>
  <si>
    <t>Stand 31.12.2023</t>
  </si>
  <si>
    <t>Stand 01.01.2024</t>
  </si>
  <si>
    <t>Stand 31.12.2024</t>
  </si>
  <si>
    <t xml:space="preserve">Konzern-Gesamtergebnisrechnung </t>
  </si>
  <si>
    <t>01.01.2024 – 31.12.2024</t>
  </si>
  <si>
    <t>01.01.2023 – 31.12.2023</t>
  </si>
  <si>
    <t>Konzernjahresergebnis</t>
  </si>
  <si>
    <t>Erfolgsneutrale Neubewertung von leistungsorientierten Verpflichtungen</t>
  </si>
  <si>
    <t>Nicht in die Gewinn-und-Verlust-Rechnung umbuchbare Posten</t>
  </si>
  <si>
    <t>Unterschiedsbetrag aus der Währungsumrechnung</t>
  </si>
  <si>
    <t>Marktbewertung von Sicherungsinstrumenten</t>
  </si>
  <si>
    <t>In die Gewinn-und-Verlust-Rechnung umbuchbare Posten</t>
  </si>
  <si>
    <t>Sonstiges Ergebnis</t>
  </si>
  <si>
    <t>Gesamtergebnis der Periode</t>
  </si>
  <si>
    <t>davon Anteile Dritter an Kapitalgesellschaften</t>
  </si>
  <si>
    <t>davon Anteil der GESCO-Aktionäre</t>
  </si>
  <si>
    <t xml:space="preserve">Konzern-Gewinn-und-Verlust-Rechnung </t>
  </si>
  <si>
    <t xml:space="preserve">Umsatzerlöse </t>
  </si>
  <si>
    <t>Bestandsveränderungen</t>
  </si>
  <si>
    <t>Aktivierte Eigenleistungen</t>
  </si>
  <si>
    <t>Sonstige betriebliche Erträge</t>
  </si>
  <si>
    <t>Gesamtleistung</t>
  </si>
  <si>
    <t>Materialaufwand</t>
  </si>
  <si>
    <t>Personalaufwand</t>
  </si>
  <si>
    <t>Sonstige betriebliche Aufwendungen</t>
  </si>
  <si>
    <t>Wertminderung auf finanzielle Vermögenswerte</t>
  </si>
  <si>
    <t>Ergebnis vor Finanzergebnis, Ertragsteuern und Abschreibungen (EBITDA)</t>
  </si>
  <si>
    <t>Abschreibungen auf immaterielle Vermögenswerte des Anlagevermögens und auf Sachanlagen</t>
  </si>
  <si>
    <t>Ergebnis vor Finanzergebnis und Ertragsteuern (EBIT)</t>
  </si>
  <si>
    <t>Ergebnis aus Beteiligungen</t>
  </si>
  <si>
    <t>Ergebnis aus at-equity bilanzierten Unternehmen</t>
  </si>
  <si>
    <t>Sonstige Zinsen und ähnliche Erträge</t>
  </si>
  <si>
    <t>Zinsen und ähnliche Aufwendungen</t>
  </si>
  <si>
    <t>Übriges Finanzergebnis</t>
  </si>
  <si>
    <t>Finanzergebnis</t>
  </si>
  <si>
    <t>Ertragsteuern</t>
  </si>
  <si>
    <t>Konzernüberschuss/-fehlbetrag</t>
  </si>
  <si>
    <t>Ergebnis Anteil nicht beherrschende Anteile</t>
  </si>
  <si>
    <t>Gesamtergebnis</t>
  </si>
  <si>
    <t>Ergebnis je Aktie (€)</t>
  </si>
  <si>
    <t>Konzern-Kapitalflussrechnung</t>
  </si>
  <si>
    <t xml:space="preserve">  in T€</t>
  </si>
  <si>
    <t>Periodenergebnis</t>
  </si>
  <si>
    <t>Summe Periodenergebnis und Ergebnis aus aufgegebenen Geschäftsbereichen</t>
  </si>
  <si>
    <t>Verluste (+) / Gewinne (-) aus dem Abgang von Anlagevermögen</t>
  </si>
  <si>
    <t>Abschreibungen (+) / Zuschreibungen (-) auf Anlagevermögen</t>
  </si>
  <si>
    <t>Umgliederungen und sonstige zahlungsunwirksame Aufwendungen / Erträge</t>
  </si>
  <si>
    <t>Cash-Flow aus dem Ergebnis</t>
  </si>
  <si>
    <t>Erhöhung (-) / Verminderung (+) Vorräte</t>
  </si>
  <si>
    <t>Erhöhung (-) / Verminderung (+) Forderungen und sonstige Aktiva</t>
  </si>
  <si>
    <t>Erhöhung (+) / Verminderung (-) Rückstellungen</t>
  </si>
  <si>
    <t>Erhöhung (+) / Verminderung (-) Verbindlichkeiten und sonstige Passiva</t>
  </si>
  <si>
    <t>Working Capital</t>
  </si>
  <si>
    <t>Bezahlte Zinsen und zinsähnliche Zahlungen</t>
  </si>
  <si>
    <t>Erhaltene Zinsen und zinsähnliche Erträge</t>
  </si>
  <si>
    <t>Zahlungen für Ertragsteuern</t>
  </si>
  <si>
    <t>Cashflow aus der Betriebstätigkeit</t>
  </si>
  <si>
    <t>Erlöse aus dem Verkauf von Anlagevermögen (ohne Finanzanlagen)</t>
  </si>
  <si>
    <t>Erlöse aus der Veräußerung / Tilgung von Finanzanlagen</t>
  </si>
  <si>
    <t>Erlöse aus dem Verkauf einbezogener Unternehmen abzüglich liquider Mittel</t>
  </si>
  <si>
    <t>Erwerb von immateriellen Vermögenswerten und Sachanlagen</t>
  </si>
  <si>
    <t>Erwerb von Finanzanlagen und sonstigen Finanzinvestitionen</t>
  </si>
  <si>
    <t>Erwerb einbezogener Unternehmen abzüglich liquider Mittel</t>
  </si>
  <si>
    <t>Ergebnisse aus sonstigen Beteiligungen</t>
  </si>
  <si>
    <t>Cashflow aus der Investitionstätigkeit</t>
  </si>
  <si>
    <t>Auszahlungen an Gesellschafter (Dividenden)</t>
  </si>
  <si>
    <t>Einzahlungen / Auszahlungen aus Änderung der Anteile an einem Tochterunternehmen</t>
  </si>
  <si>
    <t>Einzahlungen aus dem Verkauf Eigener Aktien</t>
  </si>
  <si>
    <t>Auszahlungen aus dem Erwerb Eigener Aktien</t>
  </si>
  <si>
    <t>Auszahlungen an Minderheitsgesellschafter</t>
  </si>
  <si>
    <t>Einzahlungen aus Finanzkrediten und finanziellen Verbindlichkeiten</t>
  </si>
  <si>
    <t>Auszahlungen aus Finanzkrediten und finanziellen Verbindlichkeiten</t>
  </si>
  <si>
    <t>Auszahlungen aus Leasingverpflichtungen</t>
  </si>
  <si>
    <t>Cashflow aus der Finanzierungstätigkeit</t>
  </si>
  <si>
    <t>Zahlungswirksame Veränderung des Finanzmittelbestandes</t>
  </si>
  <si>
    <t>Währungsanpassungen</t>
  </si>
  <si>
    <t>Veränderung des Finanzmittelbestandes</t>
  </si>
  <si>
    <t>Finanzmittelbestand am Beginn der Periode</t>
  </si>
  <si>
    <t>Finanzmittelbestand am Ende der Periode</t>
  </si>
  <si>
    <t>Konzernbilanz
Vermögenswerte</t>
  </si>
  <si>
    <t>Sachanlagen</t>
  </si>
  <si>
    <t>Nutzungsrechte</t>
  </si>
  <si>
    <t>Geschäfts- und Firmenwert</t>
  </si>
  <si>
    <t>Sonstige immaterielle Vermögenswerte</t>
  </si>
  <si>
    <t>Sonstige finanzielle Vermögenswerte</t>
  </si>
  <si>
    <t>At-equity-bewertete Anteile</t>
  </si>
  <si>
    <t>Latente Steueransprüche</t>
  </si>
  <si>
    <t>Langfristige Vermögenswerte</t>
  </si>
  <si>
    <t xml:space="preserve">Vorräte </t>
  </si>
  <si>
    <t xml:space="preserve">Forderungen aus Lieferungen und Leistungen </t>
  </si>
  <si>
    <t>Forderungen aus Ertragsteuern</t>
  </si>
  <si>
    <t>Zahlungsmittel und Zahlungsmitteläquivalente</t>
  </si>
  <si>
    <t>Kurzfristige Vermögenswerte</t>
  </si>
  <si>
    <t>Summe Aktiva</t>
  </si>
  <si>
    <t>Konzernbilanz
Eigenkapital und Schulden</t>
  </si>
  <si>
    <t xml:space="preserve">Kumuliertes Periodenergebnis und übrige Rücklagen </t>
  </si>
  <si>
    <t>Eigenkapital der Anteilseigner</t>
  </si>
  <si>
    <t>Gesamtes Eigenkapital</t>
  </si>
  <si>
    <t>Finanzschulden</t>
  </si>
  <si>
    <t>Sonstige Rückstellungen</t>
  </si>
  <si>
    <t>Sonstige Verbindlichkeiten</t>
  </si>
  <si>
    <t>Leasingverbindlichkeiten</t>
  </si>
  <si>
    <t>Latente Steuerschulden</t>
  </si>
  <si>
    <t>Pensionsrückstellungen</t>
  </si>
  <si>
    <t>Langfristige Schulden</t>
  </si>
  <si>
    <t>Ertragsteuerverbindlichkeiten</t>
  </si>
  <si>
    <t>Kurzfristige Schulden</t>
  </si>
  <si>
    <t>Summe Passiva</t>
  </si>
  <si>
    <t>–4.370</t>
  </si>
  <si>
    <r>
      <t>0,10</t>
    </r>
    <r>
      <rPr>
        <vertAlign val="superscript"/>
        <sz val="12"/>
        <color rgb="FF415270"/>
        <rFont val="Arial"/>
        <family val="2"/>
      </rPr>
      <t>4</t>
    </r>
  </si>
  <si>
    <t>−130.991</t>
  </si>
  <si>
    <t>−63.012</t>
  </si>
  <si>
    <t>Zehn-Jahres-Vergleich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</si>
</sst>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\ @"/>
    <numFmt numFmtId="165" formatCode="#,##0.0"/>
    <numFmt numFmtId="166" formatCode="\(\ @\ \)"/>
    <numFmt numFmtId="167" formatCode="\ \ \ \ @"/>
  </numFmts>
  <fonts count="16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.5"/>
      <color rgb="FFFF0090"/>
      <name val="Kievit for Aurubis Light"/>
    </font>
    <font>
      <b/>
      <sz val="20"/>
      <color rgb="FF415270"/>
      <name val="Arial"/>
      <family val="2"/>
    </font>
    <font>
      <sz val="10"/>
      <name val="Arial"/>
      <family val="2"/>
    </font>
    <font>
      <b/>
      <sz val="16"/>
      <color rgb="FF415270"/>
      <name val="Arial"/>
      <family val="2"/>
    </font>
    <font>
      <sz val="10"/>
      <color rgb="FF415270"/>
      <name val="Arial"/>
      <family val="2"/>
    </font>
    <font>
      <b/>
      <sz val="12"/>
      <color theme="0"/>
      <name val="Arial"/>
      <family val="2"/>
    </font>
    <font>
      <b/>
      <sz val="12"/>
      <color rgb="FF415270"/>
      <name val="Arial"/>
      <family val="2"/>
    </font>
    <font>
      <sz val="12"/>
      <color rgb="FF415270"/>
      <name val="Arial"/>
      <family val="2"/>
    </font>
    <font>
      <vertAlign val="superscript"/>
      <sz val="12"/>
      <color rgb="FF415270"/>
      <name val="Arial"/>
      <family val="2"/>
    </font>
    <font>
      <vertAlign val="superscript"/>
      <sz val="12"/>
      <name val="Arial"/>
      <family val="2"/>
    </font>
    <font>
      <vertAlign val="superscript"/>
      <sz val="12"/>
      <color rgb="FF415270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15270"/>
        <bgColor indexed="64"/>
      </patternFill>
    </fill>
    <fill>
      <patternFill patternType="solid">
        <fgColor rgb="FFE2FF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6FA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 tint="-0.14999847407452621"/>
      </right>
      <top/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415270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/>
      <diagonal/>
    </border>
    <border>
      <left/>
      <right style="thin">
        <color theme="0" tint="-0.14999847407452621"/>
      </right>
      <top style="thin">
        <color rgb="FF41527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/>
      <right/>
      <top style="thin">
        <color rgb="FF415270"/>
      </top>
      <bottom/>
      <diagonal/>
    </border>
    <border>
      <left/>
      <right/>
      <top/>
      <bottom style="thin">
        <color rgb="FFE2FF67"/>
      </bottom>
      <diagonal/>
    </border>
    <border>
      <left style="thin">
        <color rgb="FF415270"/>
      </left>
      <right/>
      <top style="thin">
        <color rgb="FF415270"/>
      </top>
      <bottom style="thin">
        <color rgb="FF415270"/>
      </bottom>
      <diagonal/>
    </border>
    <border>
      <left style="thin">
        <color rgb="FF415270"/>
      </left>
      <right style="thin">
        <color theme="0" tint="-0.14999847407452621"/>
      </right>
      <top style="thin">
        <color rgb="FF415270"/>
      </top>
      <bottom style="thin">
        <color rgb="FF415270"/>
      </bottom>
      <diagonal/>
    </border>
    <border>
      <left/>
      <right style="thin">
        <color rgb="FF415270"/>
      </right>
      <top style="thin">
        <color rgb="FF415270"/>
      </top>
      <bottom/>
      <diagonal/>
    </border>
    <border>
      <left style="thin">
        <color rgb="FF415270"/>
      </left>
      <right/>
      <top style="thin">
        <color rgb="FF415270"/>
      </top>
      <bottom/>
      <diagonal/>
    </border>
    <border>
      <left/>
      <right style="thin">
        <color rgb="FF415270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rgb="FF41527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415270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0" fontId="2" fillId="0" borderId="0" applyBorder="0">
      <alignment horizontal="left" wrapText="1"/>
    </xf>
    <xf numFmtId="0" fontId="4" fillId="0" borderId="0"/>
    <xf numFmtId="0" fontId="4" fillId="0" borderId="0"/>
  </cellStyleXfs>
  <cellXfs count="130">
    <xf numFmtId="0" fontId="0" fillId="0" borderId="0" xfId="0"/>
    <xf numFmtId="0" fontId="4" fillId="0" borderId="0" xfId="2"/>
    <xf numFmtId="0" fontId="5" fillId="0" borderId="0" xfId="1" applyFont="1">
      <alignment horizontal="left" wrapText="1"/>
    </xf>
    <xf numFmtId="0" fontId="6" fillId="0" borderId="0" xfId="2" applyFont="1"/>
    <xf numFmtId="0" fontId="7" fillId="2" borderId="0" xfId="1" applyFont="1" applyFill="1" applyBorder="1">
      <alignment horizontal="left" wrapText="1"/>
    </xf>
    <xf numFmtId="0" fontId="7" fillId="2" borderId="0" xfId="1" applyFont="1" applyFill="1" applyBorder="1" applyAlignment="1">
      <alignment horizontal="center" wrapText="1"/>
    </xf>
    <xf numFmtId="49" fontId="8" fillId="3" borderId="0" xfId="1" applyNumberFormat="1" applyFont="1" applyFill="1" applyBorder="1" applyAlignment="1">
      <alignment horizontal="right" wrapText="1"/>
    </xf>
    <xf numFmtId="49" fontId="7" fillId="2" borderId="1" xfId="1" applyNumberFormat="1" applyFont="1" applyFill="1" applyBorder="1" applyAlignment="1">
      <alignment horizontal="right" wrapText="1"/>
    </xf>
    <xf numFmtId="3" fontId="9" fillId="4" borderId="2" xfId="3" applyNumberFormat="1" applyFont="1" applyFill="1" applyBorder="1" applyAlignment="1">
      <alignment vertical="center"/>
    </xf>
    <xf numFmtId="3" fontId="9" fillId="0" borderId="3" xfId="3" applyNumberFormat="1" applyFont="1" applyBorder="1" applyAlignment="1">
      <alignment horizontal="center" vertical="center"/>
    </xf>
    <xf numFmtId="3" fontId="9" fillId="5" borderId="4" xfId="3" applyNumberFormat="1" applyFont="1" applyFill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9" fillId="4" borderId="5" xfId="3" applyNumberFormat="1" applyFont="1" applyFill="1" applyBorder="1" applyAlignment="1">
      <alignment vertical="center"/>
    </xf>
    <xf numFmtId="3" fontId="9" fillId="0" borderId="2" xfId="3" applyNumberFormat="1" applyFont="1" applyBorder="1" applyAlignment="1">
      <alignment horizontal="center" vertical="center"/>
    </xf>
    <xf numFmtId="3" fontId="9" fillId="5" borderId="6" xfId="3" applyNumberFormat="1" applyFont="1" applyFill="1" applyBorder="1" applyAlignment="1">
      <alignment vertical="center"/>
    </xf>
    <xf numFmtId="3" fontId="9" fillId="0" borderId="2" xfId="3" applyNumberFormat="1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3" fontId="9" fillId="4" borderId="7" xfId="3" applyNumberFormat="1" applyFont="1" applyFill="1" applyBorder="1" applyAlignment="1">
      <alignment vertical="center"/>
    </xf>
    <xf numFmtId="3" fontId="9" fillId="0" borderId="7" xfId="3" applyNumberFormat="1" applyFont="1" applyBorder="1" applyAlignment="1">
      <alignment horizontal="center" vertical="center"/>
    </xf>
    <xf numFmtId="3" fontId="9" fillId="0" borderId="5" xfId="3" quotePrefix="1" applyNumberFormat="1" applyFont="1" applyBorder="1" applyAlignment="1">
      <alignment horizontal="center" vertical="center"/>
    </xf>
    <xf numFmtId="3" fontId="9" fillId="0" borderId="2" xfId="3" quotePrefix="1" applyNumberFormat="1" applyFont="1" applyBorder="1" applyAlignment="1">
      <alignment horizontal="center" vertical="center"/>
    </xf>
    <xf numFmtId="3" fontId="9" fillId="5" borderId="2" xfId="3" applyNumberFormat="1" applyFont="1" applyFill="1" applyBorder="1" applyAlignment="1">
      <alignment vertical="center"/>
    </xf>
    <xf numFmtId="3" fontId="9" fillId="0" borderId="7" xfId="3" quotePrefix="1" applyNumberFormat="1" applyFont="1" applyBorder="1" applyAlignment="1">
      <alignment horizontal="center" vertical="center"/>
    </xf>
    <xf numFmtId="3" fontId="8" fillId="4" borderId="2" xfId="3" applyNumberFormat="1" applyFont="1" applyFill="1" applyBorder="1" applyAlignment="1">
      <alignment vertical="center"/>
    </xf>
    <xf numFmtId="3" fontId="8" fillId="0" borderId="5" xfId="3" applyNumberFormat="1" applyFont="1" applyBorder="1" applyAlignment="1">
      <alignment horizontal="center" vertical="center"/>
    </xf>
    <xf numFmtId="3" fontId="8" fillId="5" borderId="6" xfId="3" applyNumberFormat="1" applyFont="1" applyFill="1" applyBorder="1" applyAlignment="1">
      <alignment vertical="center"/>
    </xf>
    <xf numFmtId="3" fontId="8" fillId="0" borderId="2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horizontal="center" vertical="center"/>
    </xf>
    <xf numFmtId="3" fontId="9" fillId="5" borderId="8" xfId="3" applyNumberFormat="1" applyFont="1" applyFill="1" applyBorder="1" applyAlignment="1">
      <alignment vertical="center"/>
    </xf>
    <xf numFmtId="3" fontId="8" fillId="4" borderId="2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vertical="center"/>
    </xf>
    <xf numFmtId="3" fontId="8" fillId="4" borderId="2" xfId="2" applyNumberFormat="1" applyFont="1" applyFill="1" applyBorder="1" applyAlignment="1">
      <alignment vertical="center"/>
    </xf>
    <xf numFmtId="3" fontId="9" fillId="4" borderId="3" xfId="2" applyNumberFormat="1" applyFont="1" applyFill="1" applyBorder="1" applyAlignment="1">
      <alignment horizontal="center" vertical="center"/>
    </xf>
    <xf numFmtId="0" fontId="4" fillId="0" borderId="9" xfId="2" applyBorder="1"/>
    <xf numFmtId="0" fontId="4" fillId="0" borderId="6" xfId="2" applyBorder="1"/>
    <xf numFmtId="49" fontId="9" fillId="4" borderId="3" xfId="2" applyNumberFormat="1" applyFont="1" applyFill="1" applyBorder="1" applyAlignment="1">
      <alignment horizontal="center" vertical="center"/>
    </xf>
    <xf numFmtId="3" fontId="9" fillId="5" borderId="3" xfId="3" applyNumberFormat="1" applyFont="1" applyFill="1" applyBorder="1" applyAlignment="1">
      <alignment vertical="center"/>
    </xf>
    <xf numFmtId="49" fontId="9" fillId="4" borderId="2" xfId="2" applyNumberFormat="1" applyFont="1" applyFill="1" applyBorder="1" applyAlignment="1">
      <alignment horizontal="center" vertical="center"/>
    </xf>
    <xf numFmtId="3" fontId="8" fillId="5" borderId="2" xfId="2" applyNumberFormat="1" applyFont="1" applyFill="1" applyBorder="1" applyAlignment="1">
      <alignment vertical="center"/>
    </xf>
    <xf numFmtId="1" fontId="9" fillId="4" borderId="2" xfId="2" quotePrefix="1" applyNumberFormat="1" applyFont="1" applyFill="1" applyBorder="1" applyAlignment="1">
      <alignment horizontal="center" vertical="center"/>
    </xf>
    <xf numFmtId="1" fontId="9" fillId="4" borderId="7" xfId="2" quotePrefix="1" applyNumberFormat="1" applyFont="1" applyFill="1" applyBorder="1" applyAlignment="1">
      <alignment horizontal="center" vertical="center"/>
    </xf>
    <xf numFmtId="3" fontId="8" fillId="4" borderId="7" xfId="2" applyNumberFormat="1" applyFont="1" applyFill="1" applyBorder="1" applyAlignment="1">
      <alignment vertical="center"/>
    </xf>
    <xf numFmtId="3" fontId="9" fillId="5" borderId="2" xfId="2" applyNumberFormat="1" applyFont="1" applyFill="1" applyBorder="1" applyAlignment="1">
      <alignment vertical="center"/>
    </xf>
    <xf numFmtId="3" fontId="9" fillId="4" borderId="2" xfId="2" applyNumberFormat="1" applyFont="1" applyFill="1" applyBorder="1" applyAlignment="1">
      <alignment vertical="center"/>
    </xf>
    <xf numFmtId="3" fontId="9" fillId="5" borderId="7" xfId="2" applyNumberFormat="1" applyFont="1" applyFill="1" applyBorder="1" applyAlignment="1">
      <alignment vertical="center"/>
    </xf>
    <xf numFmtId="3" fontId="9" fillId="4" borderId="7" xfId="2" applyNumberFormat="1" applyFont="1" applyFill="1" applyBorder="1" applyAlignment="1">
      <alignment vertical="center"/>
    </xf>
    <xf numFmtId="1" fontId="9" fillId="4" borderId="3" xfId="2" quotePrefix="1" applyNumberFormat="1" applyFont="1" applyFill="1" applyBorder="1" applyAlignment="1">
      <alignment horizontal="center" vertical="center"/>
    </xf>
    <xf numFmtId="3" fontId="9" fillId="5" borderId="3" xfId="2" applyNumberFormat="1" applyFont="1" applyFill="1" applyBorder="1" applyAlignment="1">
      <alignment vertical="center"/>
    </xf>
    <xf numFmtId="3" fontId="9" fillId="4" borderId="3" xfId="2" applyNumberFormat="1" applyFont="1" applyFill="1" applyBorder="1" applyAlignment="1">
      <alignment vertical="center"/>
    </xf>
    <xf numFmtId="49" fontId="8" fillId="4" borderId="7" xfId="2" applyNumberFormat="1" applyFont="1" applyFill="1" applyBorder="1" applyAlignment="1">
      <alignment horizontal="center" vertical="center"/>
    </xf>
    <xf numFmtId="3" fontId="8" fillId="5" borderId="7" xfId="2" applyNumberFormat="1" applyFont="1" applyFill="1" applyBorder="1" applyAlignment="1">
      <alignment vertical="center"/>
    </xf>
    <xf numFmtId="3" fontId="9" fillId="5" borderId="7" xfId="3" applyNumberFormat="1" applyFont="1" applyFill="1" applyBorder="1" applyAlignment="1">
      <alignment vertical="center"/>
    </xf>
    <xf numFmtId="49" fontId="8" fillId="4" borderId="3" xfId="2" applyNumberFormat="1" applyFont="1" applyFill="1" applyBorder="1" applyAlignment="1">
      <alignment horizontal="center" vertical="center"/>
    </xf>
    <xf numFmtId="3" fontId="8" fillId="5" borderId="3" xfId="2" applyNumberFormat="1" applyFont="1" applyFill="1" applyBorder="1" applyAlignment="1">
      <alignment vertical="center"/>
    </xf>
    <xf numFmtId="3" fontId="8" fillId="4" borderId="3" xfId="2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horizontal="right" wrapText="1"/>
    </xf>
    <xf numFmtId="49" fontId="8" fillId="3" borderId="10" xfId="1" applyNumberFormat="1" applyFont="1" applyFill="1" applyBorder="1" applyAlignment="1">
      <alignment horizontal="right" wrapText="1"/>
    </xf>
    <xf numFmtId="164" fontId="9" fillId="4" borderId="3" xfId="2" applyNumberFormat="1" applyFont="1" applyFill="1" applyBorder="1" applyAlignment="1">
      <alignment vertical="center"/>
    </xf>
    <xf numFmtId="164" fontId="9" fillId="4" borderId="3" xfId="2" applyNumberFormat="1" applyFont="1" applyFill="1" applyBorder="1" applyAlignment="1">
      <alignment horizontal="center" vertical="center"/>
    </xf>
    <xf numFmtId="3" fontId="9" fillId="5" borderId="3" xfId="2" quotePrefix="1" applyNumberFormat="1" applyFont="1" applyFill="1" applyBorder="1" applyAlignment="1">
      <alignment horizontal="right" vertical="center"/>
    </xf>
    <xf numFmtId="3" fontId="9" fillId="4" borderId="3" xfId="2" quotePrefix="1" applyNumberFormat="1" applyFont="1" applyFill="1" applyBorder="1" applyAlignment="1">
      <alignment horizontal="right" vertical="center"/>
    </xf>
    <xf numFmtId="164" fontId="9" fillId="4" borderId="2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horizontal="center" vertical="center"/>
    </xf>
    <xf numFmtId="3" fontId="9" fillId="5" borderId="2" xfId="2" quotePrefix="1" applyNumberFormat="1" applyFont="1" applyFill="1" applyBorder="1" applyAlignment="1">
      <alignment horizontal="right" vertical="center"/>
    </xf>
    <xf numFmtId="3" fontId="9" fillId="4" borderId="2" xfId="2" quotePrefix="1" applyNumberFormat="1" applyFont="1" applyFill="1" applyBorder="1" applyAlignment="1">
      <alignment horizontal="right" vertical="center"/>
    </xf>
    <xf numFmtId="165" fontId="9" fillId="5" borderId="2" xfId="2" quotePrefix="1" applyNumberFormat="1" applyFont="1" applyFill="1" applyBorder="1" applyAlignment="1">
      <alignment horizontal="right" vertical="center"/>
    </xf>
    <xf numFmtId="165" fontId="9" fillId="4" borderId="2" xfId="2" quotePrefix="1" applyNumberFormat="1" applyFont="1" applyFill="1" applyBorder="1" applyAlignment="1">
      <alignment horizontal="right" vertical="center"/>
    </xf>
    <xf numFmtId="4" fontId="9" fillId="5" borderId="2" xfId="2" quotePrefix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4" fontId="9" fillId="4" borderId="2" xfId="2" quotePrefix="1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indent="1"/>
    </xf>
    <xf numFmtId="164" fontId="9" fillId="4" borderId="8" xfId="2" applyNumberFormat="1" applyFont="1" applyFill="1" applyBorder="1" applyAlignment="1">
      <alignment horizontal="center" vertical="center"/>
    </xf>
    <xf numFmtId="164" fontId="9" fillId="4" borderId="2" xfId="2" applyNumberFormat="1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12" fillId="0" borderId="0" xfId="0" applyFont="1"/>
    <xf numFmtId="0" fontId="9" fillId="0" borderId="0" xfId="0" applyFont="1"/>
    <xf numFmtId="0" fontId="13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/>
    <xf numFmtId="3" fontId="9" fillId="0" borderId="0" xfId="0" applyNumberFormat="1" applyFont="1"/>
    <xf numFmtId="3" fontId="9" fillId="0" borderId="15" xfId="0" applyNumberFormat="1" applyFont="1" applyBorder="1"/>
    <xf numFmtId="3" fontId="8" fillId="0" borderId="0" xfId="0" applyNumberFormat="1" applyFont="1"/>
    <xf numFmtId="164" fontId="8" fillId="4" borderId="2" xfId="2" applyNumberFormat="1" applyFont="1" applyFill="1" applyBorder="1" applyAlignment="1">
      <alignment vertical="center"/>
    </xf>
    <xf numFmtId="3" fontId="8" fillId="4" borderId="2" xfId="2" quotePrefix="1" applyNumberFormat="1" applyFont="1" applyFill="1" applyBorder="1" applyAlignment="1">
      <alignment horizontal="right" vertical="center"/>
    </xf>
    <xf numFmtId="3" fontId="8" fillId="5" borderId="2" xfId="2" quotePrefix="1" applyNumberFormat="1" applyFont="1" applyFill="1" applyBorder="1" applyAlignment="1">
      <alignment horizontal="right" vertical="center"/>
    </xf>
    <xf numFmtId="164" fontId="8" fillId="4" borderId="16" xfId="2" applyNumberFormat="1" applyFont="1" applyFill="1" applyBorder="1" applyAlignment="1">
      <alignment vertical="center"/>
    </xf>
    <xf numFmtId="0" fontId="9" fillId="4" borderId="2" xfId="2" applyFont="1" applyFill="1" applyBorder="1"/>
    <xf numFmtId="164" fontId="9" fillId="4" borderId="17" xfId="2" applyNumberFormat="1" applyFont="1" applyFill="1" applyBorder="1" applyAlignment="1">
      <alignment vertical="center"/>
    </xf>
    <xf numFmtId="166" fontId="9" fillId="4" borderId="2" xfId="2" applyNumberFormat="1" applyFont="1" applyFill="1" applyBorder="1" applyAlignment="1">
      <alignment horizontal="center" vertical="center"/>
    </xf>
    <xf numFmtId="164" fontId="9" fillId="4" borderId="19" xfId="2" applyNumberFormat="1" applyFont="1" applyFill="1" applyBorder="1" applyAlignment="1">
      <alignment vertical="center"/>
    </xf>
    <xf numFmtId="0" fontId="9" fillId="4" borderId="2" xfId="2" applyFont="1" applyFill="1" applyBorder="1" applyAlignment="1">
      <alignment horizontal="center" vertical="center"/>
    </xf>
    <xf numFmtId="1" fontId="9" fillId="4" borderId="2" xfId="2" applyNumberFormat="1" applyFont="1" applyFill="1" applyBorder="1" applyAlignment="1">
      <alignment horizontal="center" vertical="center"/>
    </xf>
    <xf numFmtId="0" fontId="4" fillId="0" borderId="7" xfId="2" applyBorder="1"/>
    <xf numFmtId="0" fontId="4" fillId="0" borderId="20" xfId="2" applyBorder="1"/>
    <xf numFmtId="0" fontId="4" fillId="0" borderId="4" xfId="2" applyBorder="1"/>
    <xf numFmtId="164" fontId="8" fillId="4" borderId="17" xfId="2" applyNumberFormat="1" applyFont="1" applyFill="1" applyBorder="1" applyAlignment="1">
      <alignment vertical="center"/>
    </xf>
    <xf numFmtId="164" fontId="9" fillId="4" borderId="7" xfId="2" applyNumberFormat="1" applyFont="1" applyFill="1" applyBorder="1" applyAlignment="1">
      <alignment vertical="center"/>
    </xf>
    <xf numFmtId="166" fontId="8" fillId="4" borderId="2" xfId="2" applyNumberFormat="1" applyFont="1" applyFill="1" applyBorder="1" applyAlignment="1">
      <alignment horizontal="center" vertical="center"/>
    </xf>
    <xf numFmtId="164" fontId="8" fillId="4" borderId="19" xfId="2" applyNumberFormat="1" applyFont="1" applyFill="1" applyBorder="1" applyAlignment="1">
      <alignment vertical="center"/>
    </xf>
    <xf numFmtId="4" fontId="8" fillId="4" borderId="2" xfId="2" quotePrefix="1" applyNumberFormat="1" applyFont="1" applyFill="1" applyBorder="1" applyAlignment="1">
      <alignment horizontal="right" vertical="center"/>
    </xf>
    <xf numFmtId="14" fontId="8" fillId="3" borderId="0" xfId="1" applyNumberFormat="1" applyFont="1" applyFill="1" applyBorder="1" applyAlignment="1">
      <alignment horizontal="right" wrapText="1"/>
    </xf>
    <xf numFmtId="3" fontId="8" fillId="4" borderId="5" xfId="3" applyNumberFormat="1" applyFont="1" applyFill="1" applyBorder="1" applyAlignment="1">
      <alignment vertical="center"/>
    </xf>
    <xf numFmtId="0" fontId="7" fillId="2" borderId="21" xfId="1" applyFont="1" applyFill="1" applyBorder="1">
      <alignment horizontal="left" wrapText="1"/>
    </xf>
    <xf numFmtId="167" fontId="9" fillId="4" borderId="7" xfId="2" applyNumberFormat="1" applyFont="1" applyFill="1" applyBorder="1" applyAlignment="1">
      <alignment vertical="center"/>
    </xf>
    <xf numFmtId="167" fontId="9" fillId="4" borderId="2" xfId="2" applyNumberFormat="1" applyFont="1" applyFill="1" applyBorder="1" applyAlignment="1">
      <alignment vertical="center"/>
    </xf>
    <xf numFmtId="164" fontId="8" fillId="4" borderId="7" xfId="2" applyNumberFormat="1" applyFont="1" applyFill="1" applyBorder="1" applyAlignment="1">
      <alignment vertical="center"/>
    </xf>
    <xf numFmtId="167" fontId="9" fillId="4" borderId="3" xfId="2" applyNumberFormat="1" applyFont="1" applyFill="1" applyBorder="1" applyAlignment="1">
      <alignment vertical="center"/>
    </xf>
    <xf numFmtId="164" fontId="8" fillId="4" borderId="3" xfId="2" applyNumberFormat="1" applyFont="1" applyFill="1" applyBorder="1" applyAlignment="1">
      <alignment vertical="center"/>
    </xf>
    <xf numFmtId="165" fontId="9" fillId="5" borderId="3" xfId="2" quotePrefix="1" applyNumberFormat="1" applyFont="1" applyFill="1" applyBorder="1" applyAlignment="1">
      <alignment horizontal="right" vertical="center"/>
    </xf>
    <xf numFmtId="4" fontId="9" fillId="5" borderId="3" xfId="2" quotePrefix="1" applyNumberFormat="1" applyFont="1" applyFill="1" applyBorder="1" applyAlignment="1">
      <alignment horizontal="right" vertical="center"/>
    </xf>
    <xf numFmtId="2" fontId="9" fillId="4" borderId="2" xfId="2" quotePrefix="1" applyNumberFormat="1" applyFont="1" applyFill="1" applyBorder="1" applyAlignment="1">
      <alignment horizontal="right" vertical="center"/>
    </xf>
    <xf numFmtId="4" fontId="8" fillId="5" borderId="2" xfId="2" quotePrefix="1" applyNumberFormat="1" applyFont="1" applyFill="1" applyBorder="1" applyAlignment="1">
      <alignment horizontal="right" vertical="center"/>
    </xf>
    <xf numFmtId="0" fontId="9" fillId="5" borderId="2" xfId="2" quotePrefix="1" applyFont="1" applyFill="1" applyBorder="1" applyAlignment="1">
      <alignment horizontal="right" vertical="center"/>
    </xf>
    <xf numFmtId="164" fontId="8" fillId="4" borderId="18" xfId="2" applyNumberFormat="1" applyFont="1" applyFill="1" applyBorder="1" applyAlignment="1">
      <alignment vertical="center"/>
    </xf>
    <xf numFmtId="0" fontId="8" fillId="4" borderId="2" xfId="2" applyFont="1" applyFill="1" applyBorder="1"/>
    <xf numFmtId="0" fontId="15" fillId="0" borderId="0" xfId="2" applyFont="1"/>
    <xf numFmtId="0" fontId="3" fillId="0" borderId="0" xfId="1" applyFont="1">
      <alignment horizontal="left" wrapText="1"/>
    </xf>
    <xf numFmtId="0" fontId="5" fillId="0" borderId="0" xfId="1" applyFont="1" applyAlignment="1">
      <alignment wrapText="1"/>
    </xf>
    <xf numFmtId="0" fontId="5" fillId="0" borderId="0" xfId="1" applyFont="1">
      <alignment horizontal="left" wrapText="1"/>
    </xf>
    <xf numFmtId="0" fontId="6" fillId="0" borderId="0" xfId="2" applyFont="1"/>
    <xf numFmtId="0" fontId="3" fillId="0" borderId="0" xfId="1" applyFont="1">
      <alignment horizontal="left" wrapText="1"/>
    </xf>
    <xf numFmtId="3" fontId="8" fillId="0" borderId="14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4">
    <cellStyle name="Normal" xfId="1" xr:uid="{F6BF29FE-2478-0A4C-9C91-315833284F13}"/>
    <cellStyle name="Standard" xfId="0" builtinId="0"/>
    <cellStyle name="Standard 2" xfId="2" xr:uid="{895069F7-385F-5845-9B58-05F66A9C76F5}"/>
    <cellStyle name="Standard 3" xfId="3" xr:uid="{EB6872D0-E495-E940-BD02-C0051D270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0810-3B89-EF40-9A3D-B86B2765FE8A}">
  <dimension ref="A1:O39"/>
  <sheetViews>
    <sheetView tabSelected="1" zoomScale="80" zoomScaleNormal="80" workbookViewId="0">
      <selection activeCell="A5" sqref="A5"/>
    </sheetView>
  </sheetViews>
  <sheetFormatPr baseColWidth="10" defaultRowHeight="16"/>
  <cols>
    <col min="1" max="1" width="101.6640625" bestFit="1" customWidth="1"/>
    <col min="3" max="3" width="13.1640625" bestFit="1" customWidth="1"/>
    <col min="4" max="4" width="14.83203125" customWidth="1"/>
    <col min="5" max="5" width="15.1640625" customWidth="1"/>
    <col min="6" max="6" width="14.1640625" customWidth="1"/>
    <col min="7" max="7" width="15.83203125" customWidth="1"/>
    <col min="8" max="8" width="21.5" customWidth="1"/>
    <col min="9" max="9" width="17.5" customWidth="1"/>
    <col min="10" max="10" width="18" customWidth="1"/>
    <col min="11" max="11" width="15.1640625" customWidth="1"/>
    <col min="12" max="12" width="14.83203125" customWidth="1"/>
    <col min="13" max="14" width="15.6640625" customWidth="1"/>
    <col min="15" max="15" width="14.6640625" customWidth="1"/>
  </cols>
  <sheetData>
    <row r="1" spans="1:15" ht="26">
      <c r="A1" s="119" t="s">
        <v>0</v>
      </c>
      <c r="B1" s="3"/>
      <c r="C1" s="3"/>
    </row>
    <row r="2" spans="1:15" ht="28" customHeight="1">
      <c r="A2" s="120" t="s">
        <v>208</v>
      </c>
      <c r="B2" s="120"/>
      <c r="C2" s="120"/>
      <c r="D2" s="120"/>
      <c r="E2" s="2"/>
    </row>
    <row r="3" spans="1:15" ht="28" customHeight="1">
      <c r="A3" s="120" t="s">
        <v>8</v>
      </c>
      <c r="B3" s="120"/>
      <c r="C3" s="120"/>
      <c r="D3" s="120"/>
    </row>
    <row r="5" spans="1:15" ht="17" customHeight="1"/>
    <row r="6" spans="1:15" ht="68">
      <c r="A6" s="55"/>
      <c r="B6" s="55"/>
      <c r="C6" s="56" t="s">
        <v>9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14</v>
      </c>
      <c r="I6" s="55" t="s">
        <v>15</v>
      </c>
      <c r="J6" s="55" t="s">
        <v>16</v>
      </c>
      <c r="K6" s="55" t="s">
        <v>17</v>
      </c>
      <c r="L6" s="55" t="s">
        <v>18</v>
      </c>
      <c r="M6" s="55" t="s">
        <v>19</v>
      </c>
      <c r="N6" s="55" t="s">
        <v>20</v>
      </c>
      <c r="O6" s="55" t="s">
        <v>21</v>
      </c>
    </row>
    <row r="7" spans="1:15">
      <c r="A7" s="57" t="s">
        <v>22</v>
      </c>
      <c r="B7" s="58" t="s">
        <v>23</v>
      </c>
      <c r="C7" s="59">
        <v>513809</v>
      </c>
      <c r="D7" s="60">
        <v>560724</v>
      </c>
      <c r="E7" s="60">
        <v>582273</v>
      </c>
      <c r="F7" s="60">
        <v>488051</v>
      </c>
      <c r="G7" s="60">
        <v>397225</v>
      </c>
      <c r="H7" s="60">
        <v>439619</v>
      </c>
      <c r="I7" s="60">
        <v>580254</v>
      </c>
      <c r="J7" s="60">
        <v>574532</v>
      </c>
      <c r="K7" s="60">
        <v>547193</v>
      </c>
      <c r="L7" s="60">
        <v>482480</v>
      </c>
      <c r="M7" s="60">
        <v>494014</v>
      </c>
      <c r="N7" s="60">
        <v>451434</v>
      </c>
      <c r="O7" s="60">
        <v>453336</v>
      </c>
    </row>
    <row r="8" spans="1:15">
      <c r="A8" s="61" t="s">
        <v>24</v>
      </c>
      <c r="B8" s="62" t="s">
        <v>23</v>
      </c>
      <c r="C8" s="63">
        <v>240134</v>
      </c>
      <c r="D8" s="64">
        <v>260974</v>
      </c>
      <c r="E8" s="64">
        <v>280988</v>
      </c>
      <c r="F8" s="64">
        <v>252806</v>
      </c>
      <c r="G8" s="64">
        <v>212225</v>
      </c>
      <c r="H8" s="64">
        <v>258844</v>
      </c>
      <c r="I8" s="64">
        <v>353178</v>
      </c>
      <c r="J8" s="64">
        <v>351272</v>
      </c>
      <c r="K8" s="64">
        <v>335981</v>
      </c>
      <c r="L8" s="64">
        <v>302419</v>
      </c>
      <c r="M8" s="64">
        <v>323862</v>
      </c>
      <c r="N8" s="64">
        <v>303597</v>
      </c>
      <c r="O8" s="64">
        <v>300263</v>
      </c>
    </row>
    <row r="9" spans="1:15">
      <c r="A9" s="61" t="s">
        <v>25</v>
      </c>
      <c r="B9" s="62" t="s">
        <v>23</v>
      </c>
      <c r="C9" s="63">
        <v>273675</v>
      </c>
      <c r="D9" s="64">
        <v>299750</v>
      </c>
      <c r="E9" s="64">
        <v>301285</v>
      </c>
      <c r="F9" s="64">
        <v>235245</v>
      </c>
      <c r="G9" s="64">
        <f>120307+64693</f>
        <v>185000</v>
      </c>
      <c r="H9" s="64">
        <f>109614+71161</f>
        <v>180775</v>
      </c>
      <c r="I9" s="64">
        <v>227076</v>
      </c>
      <c r="J9" s="64">
        <v>223260</v>
      </c>
      <c r="K9" s="64">
        <v>211212</v>
      </c>
      <c r="L9" s="64">
        <v>180061</v>
      </c>
      <c r="M9" s="64">
        <f>89317+80835</f>
        <v>170152</v>
      </c>
      <c r="N9" s="64">
        <f>75792+72045</f>
        <v>147837</v>
      </c>
      <c r="O9" s="64">
        <v>153073</v>
      </c>
    </row>
    <row r="10" spans="1:15">
      <c r="A10" s="61" t="s">
        <v>26</v>
      </c>
      <c r="B10" s="62" t="s">
        <v>23</v>
      </c>
      <c r="C10" s="63">
        <v>36673</v>
      </c>
      <c r="D10" s="64">
        <v>59010</v>
      </c>
      <c r="E10" s="64">
        <v>67738</v>
      </c>
      <c r="F10" s="64">
        <v>62188</v>
      </c>
      <c r="G10" s="64">
        <v>33357</v>
      </c>
      <c r="H10" s="64">
        <v>44035</v>
      </c>
      <c r="I10" s="64">
        <v>68375</v>
      </c>
      <c r="J10" s="64">
        <v>73498</v>
      </c>
      <c r="K10" s="64">
        <v>57404</v>
      </c>
      <c r="L10" s="64">
        <v>49745</v>
      </c>
      <c r="M10" s="64">
        <v>53261</v>
      </c>
      <c r="N10" s="64">
        <v>46171</v>
      </c>
      <c r="O10" s="64">
        <v>48719</v>
      </c>
    </row>
    <row r="11" spans="1:15">
      <c r="A11" s="61" t="s">
        <v>27</v>
      </c>
      <c r="B11" s="62" t="s">
        <v>23</v>
      </c>
      <c r="C11" s="63">
        <v>15182</v>
      </c>
      <c r="D11" s="64">
        <v>35866</v>
      </c>
      <c r="E11" s="64">
        <v>49433</v>
      </c>
      <c r="F11" s="64">
        <v>44572</v>
      </c>
      <c r="G11" s="64">
        <v>16693</v>
      </c>
      <c r="H11" s="64">
        <v>23470</v>
      </c>
      <c r="I11" s="64">
        <v>42101</v>
      </c>
      <c r="J11" s="64">
        <v>47646</v>
      </c>
      <c r="K11" s="64">
        <v>33789</v>
      </c>
      <c r="L11" s="64">
        <v>22137</v>
      </c>
      <c r="M11" s="64">
        <v>31457</v>
      </c>
      <c r="N11" s="64">
        <v>27300</v>
      </c>
      <c r="O11" s="64">
        <v>32010</v>
      </c>
    </row>
    <row r="12" spans="1:15">
      <c r="A12" s="61" t="s">
        <v>28</v>
      </c>
      <c r="B12" s="62" t="s">
        <v>23</v>
      </c>
      <c r="C12" s="63">
        <v>9964</v>
      </c>
      <c r="D12" s="64">
        <v>32361</v>
      </c>
      <c r="E12" s="64">
        <v>49459</v>
      </c>
      <c r="F12" s="64">
        <v>42719</v>
      </c>
      <c r="G12" s="64">
        <v>12889</v>
      </c>
      <c r="H12" s="64">
        <v>21804</v>
      </c>
      <c r="I12" s="64">
        <v>39809</v>
      </c>
      <c r="J12" s="64">
        <v>45420</v>
      </c>
      <c r="K12" s="64">
        <v>31861</v>
      </c>
      <c r="L12" s="64">
        <v>19187</v>
      </c>
      <c r="M12" s="64">
        <v>28828</v>
      </c>
      <c r="N12" s="64">
        <v>24553</v>
      </c>
      <c r="O12" s="64">
        <v>29018</v>
      </c>
    </row>
    <row r="13" spans="1:15">
      <c r="A13" s="61" t="s">
        <v>29</v>
      </c>
      <c r="B13" s="62" t="s">
        <v>23</v>
      </c>
      <c r="C13" s="63" t="s">
        <v>204</v>
      </c>
      <c r="D13" s="64">
        <v>-10220</v>
      </c>
      <c r="E13" s="64">
        <v>-13196</v>
      </c>
      <c r="F13" s="64">
        <v>-13243</v>
      </c>
      <c r="G13" s="64">
        <v>-6009</v>
      </c>
      <c r="H13" s="64">
        <v>-8076</v>
      </c>
      <c r="I13" s="64">
        <v>-14042</v>
      </c>
      <c r="J13" s="64">
        <v>-15443</v>
      </c>
      <c r="K13" s="64">
        <v>-13690</v>
      </c>
      <c r="L13" s="64">
        <v>-9458</v>
      </c>
      <c r="M13" s="64">
        <v>-10307</v>
      </c>
      <c r="N13" s="64">
        <v>-10401</v>
      </c>
      <c r="O13" s="64">
        <v>-9261</v>
      </c>
    </row>
    <row r="14" spans="1:15">
      <c r="A14" s="61" t="s">
        <v>30</v>
      </c>
      <c r="B14" s="62" t="s">
        <v>31</v>
      </c>
      <c r="C14" s="65">
        <v>43.8</v>
      </c>
      <c r="D14" s="66">
        <v>31.6</v>
      </c>
      <c r="E14" s="66">
        <v>26.7</v>
      </c>
      <c r="F14" s="66">
        <v>31</v>
      </c>
      <c r="G14" s="66">
        <v>46.6</v>
      </c>
      <c r="H14" s="66">
        <v>37</v>
      </c>
      <c r="I14" s="66">
        <v>35.299999999999997</v>
      </c>
      <c r="J14" s="66">
        <v>34</v>
      </c>
      <c r="K14" s="66">
        <v>43</v>
      </c>
      <c r="L14" s="66">
        <v>49.3</v>
      </c>
      <c r="M14" s="66">
        <v>35.799999999999997</v>
      </c>
      <c r="N14" s="66">
        <v>42.4</v>
      </c>
      <c r="O14" s="66">
        <v>31.9</v>
      </c>
    </row>
    <row r="15" spans="1:15">
      <c r="A15" s="61"/>
      <c r="B15" s="62"/>
      <c r="C15" s="5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>
      <c r="A16" s="61"/>
      <c r="B16" s="62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>
      <c r="A17" s="61" t="s">
        <v>32</v>
      </c>
      <c r="B17" s="62" t="s">
        <v>23</v>
      </c>
      <c r="C17" s="63">
        <v>4439</v>
      </c>
      <c r="D17" s="64">
        <v>20885</v>
      </c>
      <c r="E17" s="64">
        <v>33824</v>
      </c>
      <c r="F17" s="64">
        <v>26876</v>
      </c>
      <c r="G17" s="64">
        <v>5829</v>
      </c>
      <c r="H17" s="64" t="s">
        <v>33</v>
      </c>
      <c r="I17" s="64" t="s">
        <v>33</v>
      </c>
      <c r="J17" s="64" t="s">
        <v>33</v>
      </c>
      <c r="K17" s="64" t="s">
        <v>33</v>
      </c>
      <c r="L17" s="64" t="s">
        <v>33</v>
      </c>
      <c r="M17" s="64" t="s">
        <v>33</v>
      </c>
      <c r="N17" s="64" t="s">
        <v>33</v>
      </c>
      <c r="O17" s="64" t="s">
        <v>33</v>
      </c>
    </row>
    <row r="18" spans="1:15">
      <c r="A18" s="61" t="s">
        <v>34</v>
      </c>
      <c r="B18" s="62" t="s">
        <v>35</v>
      </c>
      <c r="C18" s="67">
        <v>0.42</v>
      </c>
      <c r="D18" s="69">
        <v>1.93</v>
      </c>
      <c r="E18" s="69">
        <v>3.12</v>
      </c>
      <c r="F18" s="69">
        <v>2.48</v>
      </c>
      <c r="G18" s="69">
        <v>0.54</v>
      </c>
      <c r="H18" s="64" t="s">
        <v>33</v>
      </c>
      <c r="I18" s="64" t="s">
        <v>33</v>
      </c>
      <c r="J18" s="64" t="s">
        <v>33</v>
      </c>
      <c r="K18" s="64" t="s">
        <v>33</v>
      </c>
      <c r="L18" s="64" t="s">
        <v>33</v>
      </c>
      <c r="M18" s="64" t="s">
        <v>33</v>
      </c>
      <c r="N18" s="64" t="s">
        <v>33</v>
      </c>
      <c r="O18" s="64" t="s">
        <v>33</v>
      </c>
    </row>
    <row r="19" spans="1:15">
      <c r="A19" s="61"/>
      <c r="B19" s="62"/>
      <c r="C19" s="59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>
      <c r="A20" s="61" t="s">
        <v>36</v>
      </c>
      <c r="B20" s="62" t="s">
        <v>23</v>
      </c>
      <c r="C20" s="63">
        <v>0</v>
      </c>
      <c r="D20" s="64">
        <v>0</v>
      </c>
      <c r="E20" s="64">
        <v>0</v>
      </c>
      <c r="F20" s="64">
        <v>-14</v>
      </c>
      <c r="G20" s="64">
        <v>-22405</v>
      </c>
      <c r="H20" s="64" t="s">
        <v>33</v>
      </c>
      <c r="I20" s="64" t="s">
        <v>33</v>
      </c>
      <c r="J20" s="64" t="s">
        <v>33</v>
      </c>
      <c r="K20" s="64" t="s">
        <v>33</v>
      </c>
      <c r="L20" s="64" t="s">
        <v>33</v>
      </c>
      <c r="M20" s="64" t="s">
        <v>33</v>
      </c>
      <c r="N20" s="64" t="s">
        <v>33</v>
      </c>
      <c r="O20" s="64" t="s">
        <v>33</v>
      </c>
    </row>
    <row r="21" spans="1:15">
      <c r="A21" s="61" t="s">
        <v>34</v>
      </c>
      <c r="B21" s="62" t="s">
        <v>35</v>
      </c>
      <c r="C21" s="67">
        <v>0</v>
      </c>
      <c r="D21" s="69">
        <v>-1E-3</v>
      </c>
      <c r="E21" s="69">
        <v>-1E-3</v>
      </c>
      <c r="F21" s="69">
        <v>-1E-3</v>
      </c>
      <c r="G21" s="69">
        <v>-2.0699999999999998</v>
      </c>
      <c r="H21" s="64" t="s">
        <v>33</v>
      </c>
      <c r="I21" s="64" t="s">
        <v>33</v>
      </c>
      <c r="J21" s="64" t="s">
        <v>33</v>
      </c>
      <c r="K21" s="64" t="s">
        <v>33</v>
      </c>
      <c r="L21" s="64" t="s">
        <v>33</v>
      </c>
      <c r="M21" s="64" t="s">
        <v>33</v>
      </c>
      <c r="N21" s="64" t="s">
        <v>33</v>
      </c>
      <c r="O21" s="64" t="s">
        <v>33</v>
      </c>
    </row>
    <row r="22" spans="1:15">
      <c r="A22" s="61"/>
      <c r="B22" s="62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>
      <c r="A23" s="61" t="s">
        <v>37</v>
      </c>
      <c r="B23" s="62" t="s">
        <v>23</v>
      </c>
      <c r="C23" s="59">
        <v>4439</v>
      </c>
      <c r="D23" s="64">
        <v>20885</v>
      </c>
      <c r="E23" s="64">
        <v>33824</v>
      </c>
      <c r="F23" s="64">
        <v>26862</v>
      </c>
      <c r="G23" s="64">
        <v>-16576</v>
      </c>
      <c r="H23" s="64">
        <v>12386</v>
      </c>
      <c r="I23" s="64">
        <v>22582</v>
      </c>
      <c r="J23" s="64">
        <v>26598</v>
      </c>
      <c r="K23" s="64">
        <v>16099</v>
      </c>
      <c r="L23" s="64">
        <v>7890</v>
      </c>
      <c r="M23" s="64">
        <v>16127</v>
      </c>
      <c r="N23" s="64">
        <v>12350</v>
      </c>
      <c r="O23" s="64">
        <v>18121</v>
      </c>
    </row>
    <row r="24" spans="1:15" ht="18">
      <c r="A24" s="68" t="s">
        <v>38</v>
      </c>
      <c r="B24" s="62" t="s">
        <v>35</v>
      </c>
      <c r="C24" s="67">
        <v>0.42</v>
      </c>
      <c r="D24" s="69">
        <v>1.93</v>
      </c>
      <c r="E24" s="69">
        <v>3.12</v>
      </c>
      <c r="F24" s="69">
        <v>2.48</v>
      </c>
      <c r="G24" s="69">
        <v>-1.53</v>
      </c>
      <c r="H24" s="69">
        <v>1.1399999999999999</v>
      </c>
      <c r="I24" s="69">
        <v>2.08</v>
      </c>
      <c r="J24" s="69">
        <v>2.46</v>
      </c>
      <c r="K24" s="69">
        <v>1.49</v>
      </c>
      <c r="L24" s="69">
        <v>0.79</v>
      </c>
      <c r="M24" s="69">
        <v>1.62</v>
      </c>
      <c r="N24" s="69">
        <f>3.72/3</f>
        <v>1.24</v>
      </c>
      <c r="O24" s="69">
        <f>5.45/3</f>
        <v>1.8166666666666667</v>
      </c>
    </row>
    <row r="25" spans="1:15">
      <c r="A25" s="61"/>
      <c r="B25" s="62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18">
      <c r="A26" s="70" t="s">
        <v>39</v>
      </c>
      <c r="B26" s="71" t="s">
        <v>23</v>
      </c>
      <c r="C26" s="63">
        <v>11356</v>
      </c>
      <c r="D26" s="64">
        <v>20136</v>
      </c>
      <c r="E26" s="64">
        <v>15577</v>
      </c>
      <c r="F26" s="64">
        <v>12670</v>
      </c>
      <c r="G26" s="64">
        <v>7907</v>
      </c>
      <c r="H26" s="64">
        <v>15838</v>
      </c>
      <c r="I26" s="64">
        <v>23354</v>
      </c>
      <c r="J26" s="64">
        <v>23838</v>
      </c>
      <c r="K26" s="64">
        <v>24638</v>
      </c>
      <c r="L26" s="64">
        <v>19788</v>
      </c>
      <c r="M26" s="64">
        <v>23974</v>
      </c>
      <c r="N26" s="64">
        <v>29525</v>
      </c>
      <c r="O26" s="64">
        <v>27164</v>
      </c>
    </row>
    <row r="27" spans="1:15">
      <c r="A27" s="72" t="s">
        <v>40</v>
      </c>
      <c r="B27" s="71" t="s">
        <v>23</v>
      </c>
      <c r="C27" s="63">
        <v>21491</v>
      </c>
      <c r="D27" s="64">
        <v>23144</v>
      </c>
      <c r="E27" s="64">
        <v>18305</v>
      </c>
      <c r="F27" s="64">
        <v>17616</v>
      </c>
      <c r="G27" s="64">
        <v>13346</v>
      </c>
      <c r="H27" s="64">
        <v>17487</v>
      </c>
      <c r="I27" s="64">
        <v>19415</v>
      </c>
      <c r="J27" s="64">
        <v>19081</v>
      </c>
      <c r="K27" s="64">
        <v>17989</v>
      </c>
      <c r="L27" s="64">
        <v>24009</v>
      </c>
      <c r="M27" s="64">
        <v>16940</v>
      </c>
      <c r="N27" s="64">
        <v>15475</v>
      </c>
      <c r="O27" s="64">
        <v>14136</v>
      </c>
    </row>
    <row r="28" spans="1:15" ht="18">
      <c r="A28" s="73" t="s">
        <v>41</v>
      </c>
      <c r="B28" s="62" t="s">
        <v>23</v>
      </c>
      <c r="C28" s="63">
        <v>270087</v>
      </c>
      <c r="D28" s="64">
        <v>277654</v>
      </c>
      <c r="E28" s="64">
        <v>274706</v>
      </c>
      <c r="F28" s="64">
        <v>255734</v>
      </c>
      <c r="G28" s="64">
        <v>227770</v>
      </c>
      <c r="H28" s="64">
        <v>250428</v>
      </c>
      <c r="I28" s="64">
        <v>250567</v>
      </c>
      <c r="J28" s="64">
        <v>244261</v>
      </c>
      <c r="K28" s="64">
        <v>224265</v>
      </c>
      <c r="L28" s="64">
        <v>214095</v>
      </c>
      <c r="M28" s="64">
        <v>195773</v>
      </c>
      <c r="N28" s="64">
        <v>182803</v>
      </c>
      <c r="O28" s="64">
        <v>176604</v>
      </c>
    </row>
    <row r="29" spans="1:15" ht="18">
      <c r="A29" s="74" t="s">
        <v>42</v>
      </c>
      <c r="B29" s="62" t="s">
        <v>23</v>
      </c>
      <c r="C29" s="63">
        <v>433316</v>
      </c>
      <c r="D29" s="64">
        <v>468962</v>
      </c>
      <c r="E29" s="64">
        <v>473913</v>
      </c>
      <c r="F29" s="64">
        <v>449535</v>
      </c>
      <c r="G29" s="64">
        <v>390821</v>
      </c>
      <c r="H29" s="64">
        <v>506099</v>
      </c>
      <c r="I29" s="64">
        <v>525486</v>
      </c>
      <c r="J29" s="64">
        <v>509513</v>
      </c>
      <c r="K29" s="64">
        <v>456256</v>
      </c>
      <c r="L29" s="64">
        <v>439915</v>
      </c>
      <c r="M29" s="64">
        <v>410175</v>
      </c>
      <c r="N29" s="64">
        <v>403739</v>
      </c>
      <c r="O29" s="64">
        <v>379950</v>
      </c>
    </row>
    <row r="30" spans="1:15" ht="18">
      <c r="A30" s="75" t="s">
        <v>43</v>
      </c>
      <c r="B30" s="62" t="s">
        <v>31</v>
      </c>
      <c r="C30" s="111">
        <v>62.3</v>
      </c>
      <c r="D30" s="66">
        <v>59.2</v>
      </c>
      <c r="E30" s="66">
        <v>58</v>
      </c>
      <c r="F30" s="66">
        <v>56.9</v>
      </c>
      <c r="G30" s="66">
        <v>58.3</v>
      </c>
      <c r="H30" s="66">
        <v>49.5</v>
      </c>
      <c r="I30" s="66">
        <v>47.7</v>
      </c>
      <c r="J30" s="66">
        <v>47.9</v>
      </c>
      <c r="K30" s="66">
        <v>49.2</v>
      </c>
      <c r="L30" s="66">
        <v>48.7</v>
      </c>
      <c r="M30" s="66">
        <v>47.7</v>
      </c>
      <c r="N30" s="66">
        <v>45.3</v>
      </c>
      <c r="O30" s="66">
        <v>46.5</v>
      </c>
    </row>
    <row r="31" spans="1:15" ht="18">
      <c r="A31" s="68" t="s">
        <v>44</v>
      </c>
      <c r="B31" s="62" t="s">
        <v>45</v>
      </c>
      <c r="C31" s="63">
        <v>1642</v>
      </c>
      <c r="D31" s="64">
        <v>1899</v>
      </c>
      <c r="E31" s="64">
        <v>1841</v>
      </c>
      <c r="F31" s="64">
        <v>1783</v>
      </c>
      <c r="G31" s="64">
        <v>1695</v>
      </c>
      <c r="H31" s="64">
        <v>2718</v>
      </c>
      <c r="I31" s="64">
        <v>2684</v>
      </c>
      <c r="J31" s="64">
        <v>2662</v>
      </c>
      <c r="K31" s="64">
        <v>2489</v>
      </c>
      <c r="L31" s="64">
        <v>2535</v>
      </c>
      <c r="M31" s="64">
        <v>2537</v>
      </c>
      <c r="N31" s="64">
        <v>2465</v>
      </c>
      <c r="O31" s="64">
        <v>2360</v>
      </c>
    </row>
    <row r="32" spans="1:15" ht="18">
      <c r="A32" s="75" t="s">
        <v>46</v>
      </c>
      <c r="B32" s="62" t="s">
        <v>45</v>
      </c>
      <c r="C32" s="63">
        <v>38</v>
      </c>
      <c r="D32" s="64">
        <v>50</v>
      </c>
      <c r="E32" s="64">
        <v>60</v>
      </c>
      <c r="F32" s="64">
        <v>66</v>
      </c>
      <c r="G32" s="64">
        <v>63</v>
      </c>
      <c r="H32" s="64">
        <v>130</v>
      </c>
      <c r="I32" s="64">
        <v>108</v>
      </c>
      <c r="J32" s="64">
        <v>134</v>
      </c>
      <c r="K32" s="64">
        <v>134</v>
      </c>
      <c r="L32" s="64">
        <v>138</v>
      </c>
      <c r="M32" s="64">
        <v>153</v>
      </c>
      <c r="N32" s="64">
        <v>156</v>
      </c>
      <c r="O32" s="64">
        <v>144</v>
      </c>
    </row>
    <row r="33" spans="1:15" ht="18">
      <c r="A33" s="75" t="s">
        <v>47</v>
      </c>
      <c r="B33" s="62" t="s">
        <v>35</v>
      </c>
      <c r="C33" s="67">
        <v>13.2</v>
      </c>
      <c r="D33" s="69">
        <v>18.600000000000001</v>
      </c>
      <c r="E33" s="69">
        <v>24.1</v>
      </c>
      <c r="F33" s="69">
        <v>25.5</v>
      </c>
      <c r="G33" s="69">
        <v>18.350000000000001</v>
      </c>
      <c r="H33" s="69">
        <v>18.86</v>
      </c>
      <c r="I33" s="69">
        <v>22.75</v>
      </c>
      <c r="J33" s="69">
        <v>22.75</v>
      </c>
      <c r="K33" s="69">
        <v>28.5</v>
      </c>
      <c r="L33" s="69">
        <v>24.96</v>
      </c>
      <c r="M33" s="69">
        <v>24.71</v>
      </c>
      <c r="N33" s="69">
        <f>76.38/3</f>
        <v>25.459999999999997</v>
      </c>
      <c r="O33" s="69">
        <f>76.15/3</f>
        <v>25.383333333333336</v>
      </c>
    </row>
    <row r="34" spans="1:15" ht="18">
      <c r="A34" s="61" t="s">
        <v>48</v>
      </c>
      <c r="B34" s="62" t="s">
        <v>35</v>
      </c>
      <c r="C34" s="112" t="s">
        <v>205</v>
      </c>
      <c r="D34" s="113">
        <v>0.4</v>
      </c>
      <c r="E34" s="69">
        <v>1</v>
      </c>
      <c r="F34" s="69">
        <v>0.98</v>
      </c>
      <c r="G34" s="69">
        <v>0</v>
      </c>
      <c r="H34" s="69">
        <v>0.23</v>
      </c>
      <c r="I34" s="69">
        <v>0.9</v>
      </c>
      <c r="J34" s="69">
        <v>0.9</v>
      </c>
      <c r="K34" s="69">
        <v>0.6</v>
      </c>
      <c r="L34" s="69">
        <v>0.35</v>
      </c>
      <c r="M34" s="69">
        <v>0.67</v>
      </c>
      <c r="N34" s="69">
        <f>1.75/3</f>
        <v>0.58333333333333337</v>
      </c>
      <c r="O34" s="69">
        <f>2.2/3</f>
        <v>0.73333333333333339</v>
      </c>
    </row>
    <row r="36" spans="1:15" ht="19">
      <c r="B36" s="76" t="s">
        <v>49</v>
      </c>
      <c r="C36" s="77" t="s">
        <v>50</v>
      </c>
    </row>
    <row r="37" spans="1:15" ht="19">
      <c r="A37" s="78"/>
      <c r="B37" s="76" t="s">
        <v>51</v>
      </c>
      <c r="C37" s="77" t="s">
        <v>52</v>
      </c>
    </row>
    <row r="38" spans="1:15" ht="19">
      <c r="B38" s="76" t="s">
        <v>53</v>
      </c>
      <c r="C38" s="77" t="s">
        <v>54</v>
      </c>
    </row>
    <row r="39" spans="1:15" ht="19">
      <c r="B39" s="76" t="s">
        <v>55</v>
      </c>
      <c r="C39" s="77" t="s">
        <v>56</v>
      </c>
    </row>
  </sheetData>
  <pageMargins left="0.7" right="0.7" top="0.78740157499999996" bottom="0.78740157499999996" header="0.3" footer="0.3"/>
  <pageSetup paperSize="9" orientation="portrait" r:id="rId1"/>
  <ignoredErrors>
    <ignoredError sqref="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440A-F12D-D24C-B6D5-6649B079D68A}">
  <dimension ref="A1:D28"/>
  <sheetViews>
    <sheetView showRuler="0" zoomScale="101" zoomScaleNormal="180" workbookViewId="0">
      <selection sqref="A1:C1"/>
    </sheetView>
  </sheetViews>
  <sheetFormatPr baseColWidth="10" defaultColWidth="12.83203125" defaultRowHeight="13"/>
  <cols>
    <col min="1" max="1" width="89.5" style="1" bestFit="1" customWidth="1"/>
    <col min="2" max="3" width="16.83203125" style="1" customWidth="1"/>
    <col min="4" max="16384" width="12.83203125" style="1"/>
  </cols>
  <sheetData>
    <row r="1" spans="1:4" ht="30" customHeight="1">
      <c r="A1" s="119" t="s">
        <v>0</v>
      </c>
      <c r="B1" s="3"/>
      <c r="C1" s="3"/>
    </row>
    <row r="2" spans="1:4" ht="22" customHeight="1">
      <c r="A2" s="121" t="s">
        <v>112</v>
      </c>
      <c r="B2" s="122"/>
      <c r="C2" s="122"/>
    </row>
    <row r="3" spans="1:4">
      <c r="A3" s="3"/>
      <c r="B3" s="3"/>
      <c r="C3" s="3"/>
    </row>
    <row r="4" spans="1:4" ht="31" customHeight="1">
      <c r="A4" s="4" t="s">
        <v>3</v>
      </c>
      <c r="B4" s="5" t="s">
        <v>4</v>
      </c>
      <c r="C4" s="56" t="s">
        <v>100</v>
      </c>
      <c r="D4" s="7" t="s">
        <v>101</v>
      </c>
    </row>
    <row r="5" spans="1:4" ht="16">
      <c r="A5" s="61" t="s">
        <v>113</v>
      </c>
      <c r="B5" s="39">
        <v>10</v>
      </c>
      <c r="C5" s="59">
        <v>513809</v>
      </c>
      <c r="D5" s="64">
        <v>560724</v>
      </c>
    </row>
    <row r="6" spans="1:4" ht="16">
      <c r="A6" s="61" t="s">
        <v>114</v>
      </c>
      <c r="B6" s="39"/>
      <c r="C6" s="115">
        <v>-534</v>
      </c>
      <c r="D6" s="64">
        <v>-527</v>
      </c>
    </row>
    <row r="7" spans="1:4" ht="16">
      <c r="A7" s="61" t="s">
        <v>115</v>
      </c>
      <c r="B7" s="39">
        <v>11</v>
      </c>
      <c r="C7" s="63">
        <v>390</v>
      </c>
      <c r="D7" s="64">
        <v>689</v>
      </c>
    </row>
    <row r="8" spans="1:4" ht="16">
      <c r="A8" s="61" t="s">
        <v>116</v>
      </c>
      <c r="B8" s="39">
        <v>12</v>
      </c>
      <c r="C8" s="63">
        <v>8660</v>
      </c>
      <c r="D8" s="64">
        <v>8147</v>
      </c>
    </row>
    <row r="9" spans="1:4" ht="16">
      <c r="A9" s="98" t="s">
        <v>117</v>
      </c>
      <c r="B9" s="89"/>
      <c r="C9" s="87">
        <v>522325</v>
      </c>
      <c r="D9" s="86">
        <v>569033</v>
      </c>
    </row>
    <row r="10" spans="1:4" ht="16">
      <c r="A10" s="61" t="s">
        <v>118</v>
      </c>
      <c r="B10" s="39">
        <v>13</v>
      </c>
      <c r="C10" s="63">
        <v>-291649</v>
      </c>
      <c r="D10" s="64">
        <v>-320077</v>
      </c>
    </row>
    <row r="11" spans="1:4" ht="16">
      <c r="A11" s="61" t="s">
        <v>119</v>
      </c>
      <c r="B11" s="39">
        <v>14</v>
      </c>
      <c r="C11" s="63" t="s">
        <v>206</v>
      </c>
      <c r="D11" s="64">
        <v>-126128</v>
      </c>
    </row>
    <row r="12" spans="1:4" ht="16">
      <c r="A12" s="61" t="s">
        <v>120</v>
      </c>
      <c r="B12" s="39">
        <v>15</v>
      </c>
      <c r="C12" s="63" t="s">
        <v>207</v>
      </c>
      <c r="D12" s="64">
        <v>-63454</v>
      </c>
    </row>
    <row r="13" spans="1:4" ht="16">
      <c r="A13" s="61" t="s">
        <v>121</v>
      </c>
      <c r="B13" s="91"/>
      <c r="C13" s="63">
        <v>0</v>
      </c>
      <c r="D13" s="64">
        <v>-364</v>
      </c>
    </row>
    <row r="14" spans="1:4" ht="16">
      <c r="A14" s="85" t="s">
        <v>122</v>
      </c>
      <c r="B14" s="89"/>
      <c r="C14" s="63">
        <v>36673</v>
      </c>
      <c r="D14" s="64">
        <v>59010</v>
      </c>
    </row>
    <row r="15" spans="1:4" ht="16">
      <c r="A15" s="92" t="s">
        <v>123</v>
      </c>
      <c r="B15" s="39">
        <v>16</v>
      </c>
      <c r="C15" s="63">
        <v>-21491</v>
      </c>
      <c r="D15" s="64">
        <v>-23144</v>
      </c>
    </row>
    <row r="16" spans="1:4" ht="16">
      <c r="A16" s="88" t="s">
        <v>124</v>
      </c>
      <c r="B16" s="89"/>
      <c r="C16" s="87">
        <v>15182</v>
      </c>
      <c r="D16" s="86">
        <v>35866</v>
      </c>
    </row>
    <row r="17" spans="1:4" ht="16">
      <c r="A17" s="90" t="s">
        <v>125</v>
      </c>
      <c r="B17" s="91"/>
      <c r="C17" s="63">
        <v>368</v>
      </c>
      <c r="D17" s="64">
        <v>0</v>
      </c>
    </row>
    <row r="18" spans="1:4" ht="16">
      <c r="A18" s="61" t="s">
        <v>126</v>
      </c>
      <c r="B18" s="91"/>
      <c r="C18" s="115">
        <v>-786</v>
      </c>
      <c r="D18" s="64">
        <v>600</v>
      </c>
    </row>
    <row r="19" spans="1:4" ht="16">
      <c r="A19" s="61" t="s">
        <v>127</v>
      </c>
      <c r="B19" s="91"/>
      <c r="C19" s="63">
        <v>529</v>
      </c>
      <c r="D19" s="64">
        <v>560</v>
      </c>
    </row>
    <row r="20" spans="1:4" ht="16">
      <c r="A20" s="61" t="s">
        <v>128</v>
      </c>
      <c r="B20" s="91"/>
      <c r="C20" s="63">
        <v>-5294</v>
      </c>
      <c r="D20" s="64">
        <v>-4665</v>
      </c>
    </row>
    <row r="21" spans="1:4" ht="16">
      <c r="A21" s="92" t="s">
        <v>129</v>
      </c>
      <c r="B21" s="91"/>
      <c r="C21" s="115">
        <v>-34</v>
      </c>
      <c r="D21" s="64">
        <v>0</v>
      </c>
    </row>
    <row r="22" spans="1:4" ht="16">
      <c r="A22" s="88" t="s">
        <v>130</v>
      </c>
      <c r="B22" s="93">
        <v>17</v>
      </c>
      <c r="C22" s="87">
        <v>-5217</v>
      </c>
      <c r="D22" s="86">
        <v>-3505</v>
      </c>
    </row>
    <row r="23" spans="1:4" ht="16">
      <c r="A23" s="88" t="s">
        <v>28</v>
      </c>
      <c r="B23" s="89"/>
      <c r="C23" s="87">
        <v>9964</v>
      </c>
      <c r="D23" s="86">
        <v>32361</v>
      </c>
    </row>
    <row r="24" spans="1:4" ht="16">
      <c r="A24" s="99" t="s">
        <v>131</v>
      </c>
      <c r="B24" s="94">
        <v>22</v>
      </c>
      <c r="C24" s="63">
        <v>-4370</v>
      </c>
      <c r="D24" s="64">
        <v>-10220</v>
      </c>
    </row>
    <row r="25" spans="1:4" ht="16">
      <c r="A25" s="85" t="s">
        <v>132</v>
      </c>
      <c r="B25" s="100"/>
      <c r="C25" s="87">
        <v>5596</v>
      </c>
      <c r="D25" s="86">
        <v>22141</v>
      </c>
    </row>
    <row r="26" spans="1:4" ht="16">
      <c r="A26" s="57" t="s">
        <v>133</v>
      </c>
      <c r="B26" s="91"/>
      <c r="C26" s="63">
        <v>-1157</v>
      </c>
      <c r="D26" s="64">
        <v>-1256</v>
      </c>
    </row>
    <row r="27" spans="1:4" ht="16">
      <c r="A27" s="101" t="s">
        <v>134</v>
      </c>
      <c r="B27" s="91"/>
      <c r="C27" s="87">
        <v>4439</v>
      </c>
      <c r="D27" s="86">
        <v>20885</v>
      </c>
    </row>
    <row r="28" spans="1:4" ht="16">
      <c r="A28" s="98" t="s">
        <v>135</v>
      </c>
      <c r="B28" s="93">
        <v>17</v>
      </c>
      <c r="C28" s="114">
        <v>0.42</v>
      </c>
      <c r="D28" s="102">
        <v>1.93</v>
      </c>
    </row>
  </sheetData>
  <mergeCells count="1">
    <mergeCell ref="A2:C2"/>
  </mergeCells>
  <pageMargins left="0.75" right="0.75" top="1" bottom="1" header="0.5" footer="0.5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3417-EE61-A649-B4B0-DD2ED7D89FE2}">
  <dimension ref="A1:D15"/>
  <sheetViews>
    <sheetView showRuler="0" zoomScale="101" zoomScaleNormal="180" workbookViewId="0">
      <selection activeCell="B20" sqref="B20"/>
    </sheetView>
  </sheetViews>
  <sheetFormatPr baseColWidth="10" defaultColWidth="12.83203125" defaultRowHeight="13"/>
  <cols>
    <col min="1" max="1" width="73" style="1" customWidth="1"/>
    <col min="2" max="2" width="16.83203125" style="1" customWidth="1"/>
    <col min="3" max="3" width="21.1640625" style="1" customWidth="1"/>
    <col min="4" max="4" width="16.5" style="1" customWidth="1"/>
    <col min="5" max="16384" width="12.83203125" style="1"/>
  </cols>
  <sheetData>
    <row r="1" spans="1:4" ht="30" customHeight="1">
      <c r="A1" s="123" t="s">
        <v>0</v>
      </c>
      <c r="B1" s="122"/>
      <c r="C1" s="122"/>
    </row>
    <row r="2" spans="1:4" ht="22" customHeight="1">
      <c r="A2" s="121" t="s">
        <v>99</v>
      </c>
      <c r="B2" s="122"/>
      <c r="C2" s="122"/>
    </row>
    <row r="3" spans="1:4">
      <c r="A3" s="3"/>
      <c r="B3" s="3"/>
      <c r="C3" s="3"/>
    </row>
    <row r="4" spans="1:4" ht="33" customHeight="1">
      <c r="A4" s="4" t="s">
        <v>3</v>
      </c>
      <c r="B4" s="5" t="s">
        <v>4</v>
      </c>
      <c r="C4" s="6" t="s">
        <v>100</v>
      </c>
      <c r="D4" s="7" t="s">
        <v>101</v>
      </c>
    </row>
    <row r="5" spans="1:4" ht="16">
      <c r="A5" s="88" t="s">
        <v>102</v>
      </c>
      <c r="B5" s="89"/>
      <c r="C5" s="59">
        <v>5596</v>
      </c>
      <c r="D5" s="64">
        <v>22141</v>
      </c>
    </row>
    <row r="6" spans="1:4" ht="16">
      <c r="A6" s="90" t="s">
        <v>103</v>
      </c>
      <c r="B6" s="39">
        <v>12</v>
      </c>
      <c r="C6" s="63">
        <v>-363</v>
      </c>
      <c r="D6" s="64">
        <v>501</v>
      </c>
    </row>
    <row r="7" spans="1:4" s="118" customFormat="1" ht="16">
      <c r="A7" s="116" t="s">
        <v>104</v>
      </c>
      <c r="B7" s="117"/>
      <c r="C7" s="87">
        <v>-363</v>
      </c>
      <c r="D7" s="86">
        <v>501</v>
      </c>
    </row>
    <row r="8" spans="1:4" ht="16">
      <c r="A8" s="90" t="s">
        <v>105</v>
      </c>
      <c r="B8" s="91"/>
      <c r="C8" s="63">
        <v>1373</v>
      </c>
      <c r="D8" s="64">
        <v>-1191</v>
      </c>
    </row>
    <row r="9" spans="1:4" ht="16">
      <c r="A9" s="92" t="s">
        <v>106</v>
      </c>
      <c r="B9" s="91"/>
      <c r="C9" s="63">
        <v>-151</v>
      </c>
      <c r="D9" s="64">
        <v>0</v>
      </c>
    </row>
    <row r="10" spans="1:4" s="118" customFormat="1" ht="16">
      <c r="A10" s="88" t="s">
        <v>107</v>
      </c>
      <c r="B10" s="117"/>
      <c r="C10" s="87">
        <v>1222</v>
      </c>
      <c r="D10" s="86">
        <v>-1191</v>
      </c>
    </row>
    <row r="11" spans="1:4" ht="16">
      <c r="A11" s="88" t="s">
        <v>108</v>
      </c>
      <c r="B11" s="93">
        <v>16</v>
      </c>
      <c r="C11" s="87">
        <v>859</v>
      </c>
      <c r="D11" s="86">
        <v>-690</v>
      </c>
    </row>
    <row r="12" spans="1:4" ht="16">
      <c r="A12" s="88" t="s">
        <v>109</v>
      </c>
      <c r="B12" s="89"/>
      <c r="C12" s="87">
        <v>6455</v>
      </c>
      <c r="D12" s="86">
        <v>21451</v>
      </c>
    </row>
    <row r="13" spans="1:4" ht="16">
      <c r="A13" s="90" t="s">
        <v>110</v>
      </c>
      <c r="B13" s="94"/>
      <c r="C13" s="63">
        <v>1250</v>
      </c>
      <c r="D13" s="64">
        <v>1066</v>
      </c>
    </row>
    <row r="14" spans="1:4" ht="16">
      <c r="A14" s="57" t="s">
        <v>111</v>
      </c>
      <c r="B14" s="94"/>
      <c r="C14" s="63">
        <v>5204</v>
      </c>
      <c r="D14" s="64">
        <v>20385</v>
      </c>
    </row>
    <row r="15" spans="1:4">
      <c r="A15" s="95"/>
      <c r="B15" s="95"/>
      <c r="C15" s="96"/>
      <c r="D15" s="97"/>
    </row>
  </sheetData>
  <mergeCells count="2">
    <mergeCell ref="A1:C1"/>
    <mergeCell ref="A2:C2"/>
  </mergeCells>
  <pageMargins left="0.75" right="0.75" top="1" bottom="1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88EC-354B-554A-A381-52F732AC1549}">
  <dimension ref="A1:D20"/>
  <sheetViews>
    <sheetView showRuler="0" zoomScale="101" zoomScaleNormal="180" workbookViewId="0">
      <selection activeCell="D19" sqref="D19"/>
    </sheetView>
  </sheetViews>
  <sheetFormatPr baseColWidth="10" defaultColWidth="12.83203125" defaultRowHeight="13"/>
  <cols>
    <col min="1" max="1" width="73" style="1" customWidth="1"/>
    <col min="2" max="3" width="16.83203125" style="1" customWidth="1"/>
    <col min="4" max="16384" width="12.83203125" style="1"/>
  </cols>
  <sheetData>
    <row r="1" spans="1:4" ht="30" customHeight="1">
      <c r="A1" s="123" t="s">
        <v>0</v>
      </c>
      <c r="B1" s="123"/>
      <c r="C1" s="123"/>
      <c r="D1" s="123"/>
    </row>
    <row r="2" spans="1:4" ht="44" customHeight="1">
      <c r="A2" s="121" t="s">
        <v>175</v>
      </c>
      <c r="B2" s="121"/>
      <c r="C2" s="121"/>
      <c r="D2" s="121"/>
    </row>
    <row r="3" spans="1:4">
      <c r="A3" s="3"/>
      <c r="B3" s="3"/>
      <c r="C3" s="3"/>
    </row>
    <row r="4" spans="1:4" ht="33" customHeight="1">
      <c r="A4" s="4" t="s">
        <v>3</v>
      </c>
      <c r="B4" s="5" t="s">
        <v>4</v>
      </c>
      <c r="C4" s="6" t="s">
        <v>5</v>
      </c>
      <c r="D4" s="7" t="s">
        <v>6</v>
      </c>
    </row>
    <row r="5" spans="1:4" ht="16">
      <c r="A5" s="8" t="s">
        <v>176</v>
      </c>
      <c r="B5" s="9">
        <v>19</v>
      </c>
      <c r="C5" s="10">
        <v>80798</v>
      </c>
      <c r="D5" s="11">
        <v>92288</v>
      </c>
    </row>
    <row r="6" spans="1:4" ht="16">
      <c r="A6" s="12" t="s">
        <v>177</v>
      </c>
      <c r="B6" s="13" t="s">
        <v>1</v>
      </c>
      <c r="C6" s="14">
        <v>16688</v>
      </c>
      <c r="D6" s="15">
        <v>17286</v>
      </c>
    </row>
    <row r="7" spans="1:4" ht="16">
      <c r="A7" s="8" t="s">
        <v>178</v>
      </c>
      <c r="B7" s="13" t="s">
        <v>2</v>
      </c>
      <c r="C7" s="14">
        <v>38988</v>
      </c>
      <c r="D7" s="16">
        <v>38848</v>
      </c>
    </row>
    <row r="8" spans="1:4" ht="16">
      <c r="A8" s="17" t="s">
        <v>179</v>
      </c>
      <c r="B8" s="18">
        <v>19</v>
      </c>
      <c r="C8" s="14">
        <v>18044</v>
      </c>
      <c r="D8" s="11">
        <v>21198</v>
      </c>
    </row>
    <row r="9" spans="1:4" ht="16">
      <c r="A9" s="8" t="s">
        <v>180</v>
      </c>
      <c r="B9" s="19">
        <v>25</v>
      </c>
      <c r="C9" s="14">
        <v>17044</v>
      </c>
      <c r="D9" s="11">
        <f>9794+156</f>
        <v>9950</v>
      </c>
    </row>
    <row r="10" spans="1:4" ht="16">
      <c r="A10" s="15" t="s">
        <v>181</v>
      </c>
      <c r="B10" s="20">
        <v>21</v>
      </c>
      <c r="C10" s="21">
        <v>1825</v>
      </c>
      <c r="D10" s="15">
        <v>2920</v>
      </c>
    </row>
    <row r="11" spans="1:4" ht="16">
      <c r="A11" s="17" t="s">
        <v>182</v>
      </c>
      <c r="B11" s="22">
        <v>22</v>
      </c>
      <c r="C11" s="10">
        <v>4657</v>
      </c>
      <c r="D11" s="16">
        <v>5030</v>
      </c>
    </row>
    <row r="12" spans="1:4" ht="16">
      <c r="A12" s="104" t="s">
        <v>183</v>
      </c>
      <c r="B12" s="24"/>
      <c r="C12" s="25">
        <v>178044</v>
      </c>
      <c r="D12" s="26">
        <f>SUM(D5:D11)</f>
        <v>187520</v>
      </c>
    </row>
    <row r="13" spans="1:4" ht="16">
      <c r="A13" s="8" t="s">
        <v>184</v>
      </c>
      <c r="B13" s="27">
        <v>23</v>
      </c>
      <c r="C13" s="28">
        <v>144300</v>
      </c>
      <c r="D13" s="11">
        <v>163639</v>
      </c>
    </row>
    <row r="14" spans="1:4" ht="16">
      <c r="A14" s="8" t="s">
        <v>185</v>
      </c>
      <c r="B14" s="27">
        <v>24</v>
      </c>
      <c r="C14" s="28">
        <v>66668</v>
      </c>
      <c r="D14" s="15">
        <f>72879</f>
        <v>72879</v>
      </c>
    </row>
    <row r="15" spans="1:4" ht="16">
      <c r="A15" s="8" t="s">
        <v>180</v>
      </c>
      <c r="B15" s="27">
        <v>25</v>
      </c>
      <c r="C15" s="14">
        <v>8668</v>
      </c>
      <c r="D15" s="15">
        <v>4971</v>
      </c>
    </row>
    <row r="16" spans="1:4" ht="16">
      <c r="A16" s="8" t="s">
        <v>186</v>
      </c>
      <c r="B16" s="13">
        <v>26</v>
      </c>
      <c r="C16" s="28">
        <v>2346</v>
      </c>
      <c r="D16" s="15">
        <v>5489</v>
      </c>
    </row>
    <row r="17" spans="1:4" ht="16">
      <c r="A17" s="8" t="s">
        <v>187</v>
      </c>
      <c r="B17" s="20">
        <v>27</v>
      </c>
      <c r="C17" s="28">
        <v>33290</v>
      </c>
      <c r="D17" s="15">
        <v>34464</v>
      </c>
    </row>
    <row r="18" spans="1:4" ht="16">
      <c r="A18" s="23" t="s">
        <v>188</v>
      </c>
      <c r="B18" s="29"/>
      <c r="C18" s="25">
        <v>255272</v>
      </c>
      <c r="D18" s="30">
        <f>SUM(D13:D17)</f>
        <v>281442</v>
      </c>
    </row>
    <row r="19" spans="1:4" ht="16">
      <c r="A19" s="31" t="s">
        <v>189</v>
      </c>
      <c r="B19" s="32"/>
      <c r="C19" s="25">
        <v>433316</v>
      </c>
      <c r="D19" s="23">
        <f>D12+D18</f>
        <v>468962</v>
      </c>
    </row>
    <row r="20" spans="1:4">
      <c r="B20" s="33"/>
      <c r="C20" s="34"/>
      <c r="D20" s="33"/>
    </row>
  </sheetData>
  <mergeCells count="2">
    <mergeCell ref="A1:D1"/>
    <mergeCell ref="A2:D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4C00-2798-AA43-9A5B-231669134070}">
  <dimension ref="A1:D25"/>
  <sheetViews>
    <sheetView topLeftCell="A3" zoomScale="111" zoomScaleNormal="101" workbookViewId="0">
      <selection activeCell="C19" sqref="C19"/>
    </sheetView>
  </sheetViews>
  <sheetFormatPr baseColWidth="10" defaultColWidth="10.83203125" defaultRowHeight="13"/>
  <cols>
    <col min="1" max="1" width="73" style="1" customWidth="1"/>
    <col min="2" max="3" width="16.83203125" style="1" customWidth="1"/>
    <col min="4" max="16384" width="10.83203125" style="1"/>
  </cols>
  <sheetData>
    <row r="1" spans="1:4" ht="28" customHeight="1">
      <c r="A1" s="123" t="s">
        <v>0</v>
      </c>
      <c r="B1" s="123"/>
      <c r="C1" s="123"/>
      <c r="D1" s="123"/>
    </row>
    <row r="2" spans="1:4" ht="49" customHeight="1">
      <c r="A2" s="121" t="s">
        <v>190</v>
      </c>
      <c r="B2" s="121"/>
      <c r="C2" s="121"/>
      <c r="D2" s="121"/>
    </row>
    <row r="4" spans="1:4" ht="26" customHeight="1">
      <c r="A4" s="105" t="s">
        <v>3</v>
      </c>
      <c r="B4" s="5" t="s">
        <v>4</v>
      </c>
      <c r="C4" s="6" t="s">
        <v>5</v>
      </c>
      <c r="D4" s="7" t="s">
        <v>6</v>
      </c>
    </row>
    <row r="5" spans="1:4" ht="16">
      <c r="A5" s="106" t="s">
        <v>78</v>
      </c>
      <c r="B5" s="35"/>
      <c r="C5" s="36">
        <v>10354</v>
      </c>
      <c r="D5" s="12">
        <v>10828</v>
      </c>
    </row>
    <row r="6" spans="1:4" ht="16">
      <c r="A6" s="107" t="s">
        <v>79</v>
      </c>
      <c r="B6" s="37"/>
      <c r="C6" s="21">
        <v>72433</v>
      </c>
      <c r="D6" s="8">
        <v>72433</v>
      </c>
    </row>
    <row r="7" spans="1:4" ht="16">
      <c r="A7" s="107" t="s">
        <v>191</v>
      </c>
      <c r="B7" s="37"/>
      <c r="C7" s="21">
        <v>181563</v>
      </c>
      <c r="D7" s="8">
        <v>188458</v>
      </c>
    </row>
    <row r="8" spans="1:4" ht="16">
      <c r="A8" s="85" t="s">
        <v>192</v>
      </c>
      <c r="B8" s="39">
        <v>28</v>
      </c>
      <c r="C8" s="38">
        <v>264350</v>
      </c>
      <c r="D8" s="31">
        <f>SUM(D5:D7)</f>
        <v>271719</v>
      </c>
    </row>
    <row r="9" spans="1:4" ht="16">
      <c r="A9" s="107" t="s">
        <v>86</v>
      </c>
      <c r="B9" s="39">
        <v>28</v>
      </c>
      <c r="C9" s="21">
        <v>5737</v>
      </c>
      <c r="D9" s="8">
        <v>5935</v>
      </c>
    </row>
    <row r="10" spans="1:4" ht="16">
      <c r="A10" s="108" t="s">
        <v>193</v>
      </c>
      <c r="B10" s="40"/>
      <c r="C10" s="38">
        <v>270087</v>
      </c>
      <c r="D10" s="41">
        <f>+D8+D9</f>
        <v>277654</v>
      </c>
    </row>
    <row r="11" spans="1:4" ht="16">
      <c r="A11" s="107" t="s">
        <v>194</v>
      </c>
      <c r="B11" s="39">
        <v>31</v>
      </c>
      <c r="C11" s="42">
        <v>25795</v>
      </c>
      <c r="D11" s="43">
        <v>32754</v>
      </c>
    </row>
    <row r="12" spans="1:4" ht="16">
      <c r="A12" s="107" t="s">
        <v>195</v>
      </c>
      <c r="B12" s="39">
        <v>30</v>
      </c>
      <c r="C12" s="42">
        <v>522</v>
      </c>
      <c r="D12" s="43">
        <v>682</v>
      </c>
    </row>
    <row r="13" spans="1:4" ht="16">
      <c r="A13" s="106" t="s">
        <v>196</v>
      </c>
      <c r="B13" s="40">
        <v>33</v>
      </c>
      <c r="C13" s="44">
        <v>394</v>
      </c>
      <c r="D13" s="45">
        <v>833</v>
      </c>
    </row>
    <row r="14" spans="1:4" ht="16">
      <c r="A14" s="107" t="s">
        <v>197</v>
      </c>
      <c r="B14" s="39">
        <v>37</v>
      </c>
      <c r="C14" s="42">
        <v>14255</v>
      </c>
      <c r="D14" s="43">
        <v>14272</v>
      </c>
    </row>
    <row r="15" spans="1:4" ht="16">
      <c r="A15" s="109" t="s">
        <v>198</v>
      </c>
      <c r="B15" s="46">
        <v>22</v>
      </c>
      <c r="C15" s="47">
        <v>6049</v>
      </c>
      <c r="D15" s="48">
        <v>6004</v>
      </c>
    </row>
    <row r="16" spans="1:4" ht="16">
      <c r="A16" s="109" t="s">
        <v>199</v>
      </c>
      <c r="B16" s="46">
        <v>29</v>
      </c>
      <c r="C16" s="47">
        <v>8615</v>
      </c>
      <c r="D16" s="48">
        <v>8656</v>
      </c>
    </row>
    <row r="17" spans="1:4" ht="16">
      <c r="A17" s="108" t="s">
        <v>200</v>
      </c>
      <c r="B17" s="49"/>
      <c r="C17" s="50">
        <v>55630</v>
      </c>
      <c r="D17" s="41">
        <f>SUM(D11:D16)</f>
        <v>63201</v>
      </c>
    </row>
    <row r="18" spans="1:4" ht="16">
      <c r="A18" s="107" t="s">
        <v>7</v>
      </c>
      <c r="B18" s="39">
        <v>32</v>
      </c>
      <c r="C18" s="21">
        <v>15021</v>
      </c>
      <c r="D18" s="8">
        <v>11817</v>
      </c>
    </row>
    <row r="19" spans="1:4" ht="16">
      <c r="A19" s="107" t="s">
        <v>194</v>
      </c>
      <c r="B19" s="39">
        <v>31</v>
      </c>
      <c r="C19" s="21">
        <v>31472</v>
      </c>
      <c r="D19" s="8">
        <v>54314</v>
      </c>
    </row>
    <row r="20" spans="1:4" ht="16">
      <c r="A20" s="107" t="s">
        <v>197</v>
      </c>
      <c r="B20" s="39">
        <v>37</v>
      </c>
      <c r="C20" s="21">
        <v>3360</v>
      </c>
      <c r="D20" s="8">
        <v>3735</v>
      </c>
    </row>
    <row r="21" spans="1:4" ht="16">
      <c r="A21" s="106" t="s">
        <v>195</v>
      </c>
      <c r="B21" s="40">
        <v>30</v>
      </c>
      <c r="C21" s="51">
        <v>7327</v>
      </c>
      <c r="D21" s="17">
        <v>7052</v>
      </c>
    </row>
    <row r="22" spans="1:4" ht="16">
      <c r="A22" s="107" t="s">
        <v>201</v>
      </c>
      <c r="B22" s="39">
        <v>26</v>
      </c>
      <c r="C22" s="21">
        <v>4877</v>
      </c>
      <c r="D22" s="8">
        <v>13214</v>
      </c>
    </row>
    <row r="23" spans="1:4" ht="16">
      <c r="A23" s="107" t="s">
        <v>196</v>
      </c>
      <c r="B23" s="39">
        <v>33</v>
      </c>
      <c r="C23" s="21">
        <v>45542</v>
      </c>
      <c r="D23" s="8">
        <v>37975</v>
      </c>
    </row>
    <row r="24" spans="1:4" ht="16">
      <c r="A24" s="110" t="s">
        <v>202</v>
      </c>
      <c r="B24" s="52"/>
      <c r="C24" s="53">
        <v>107599</v>
      </c>
      <c r="D24" s="54">
        <f>D18+D19+D20+D21+D22+D23</f>
        <v>128107</v>
      </c>
    </row>
    <row r="25" spans="1:4" ht="16">
      <c r="A25" s="110" t="s">
        <v>203</v>
      </c>
      <c r="B25" s="35"/>
      <c r="C25" s="53">
        <v>433316</v>
      </c>
      <c r="D25" s="54">
        <f>+D10+D17+D24</f>
        <v>468962</v>
      </c>
    </row>
  </sheetData>
  <mergeCells count="2">
    <mergeCell ref="A1:D1"/>
    <mergeCell ref="A2:D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C441-BF41-1B40-A291-596424B28A56}">
  <dimension ref="A1:K21"/>
  <sheetViews>
    <sheetView zoomScale="81" zoomScaleNormal="81" workbookViewId="0">
      <selection activeCell="E32" sqref="E32"/>
    </sheetView>
  </sheetViews>
  <sheetFormatPr baseColWidth="10" defaultRowHeight="16"/>
  <cols>
    <col min="1" max="1" width="58.83203125" bestFit="1" customWidth="1"/>
    <col min="2" max="2" width="17" customWidth="1"/>
    <col min="3" max="3" width="19" customWidth="1"/>
    <col min="4" max="4" width="19.83203125" customWidth="1"/>
    <col min="5" max="5" width="16.6640625" customWidth="1"/>
    <col min="6" max="6" width="22.1640625" customWidth="1"/>
    <col min="7" max="7" width="15" customWidth="1"/>
    <col min="8" max="8" width="23" customWidth="1"/>
    <col min="9" max="9" width="18" style="81" customWidth="1"/>
    <col min="10" max="10" width="22.6640625" customWidth="1"/>
    <col min="11" max="11" width="19.83203125" style="81" customWidth="1"/>
  </cols>
  <sheetData>
    <row r="1" spans="1:11" ht="28" customHeight="1">
      <c r="A1" s="123" t="s">
        <v>0</v>
      </c>
      <c r="B1" s="123"/>
      <c r="C1" s="123"/>
      <c r="D1" s="123"/>
    </row>
    <row r="2" spans="1:11" ht="28" customHeight="1">
      <c r="A2" s="121" t="s">
        <v>76</v>
      </c>
      <c r="B2" s="121"/>
      <c r="C2" s="121"/>
      <c r="D2" s="121"/>
    </row>
    <row r="3" spans="1:11" ht="20">
      <c r="A3" s="2"/>
      <c r="B3" s="2"/>
      <c r="C3" s="2"/>
      <c r="D3" s="2"/>
    </row>
    <row r="4" spans="1:11">
      <c r="B4" s="82"/>
      <c r="C4" s="83"/>
      <c r="D4" s="124" t="s">
        <v>77</v>
      </c>
      <c r="E4" s="125"/>
      <c r="F4" s="125"/>
      <c r="G4" s="125"/>
      <c r="H4" s="126"/>
      <c r="I4" s="84"/>
      <c r="J4" s="82"/>
      <c r="K4" s="84"/>
    </row>
    <row r="5" spans="1:11" ht="53" customHeight="1">
      <c r="A5" s="4" t="s">
        <v>3</v>
      </c>
      <c r="B5" s="55" t="s">
        <v>78</v>
      </c>
      <c r="C5" s="55" t="s">
        <v>79</v>
      </c>
      <c r="D5" s="55" t="s">
        <v>80</v>
      </c>
      <c r="E5" s="55" t="s">
        <v>81</v>
      </c>
      <c r="F5" s="55" t="s">
        <v>82</v>
      </c>
      <c r="G5" s="55" t="s">
        <v>83</v>
      </c>
      <c r="H5" s="55" t="s">
        <v>84</v>
      </c>
      <c r="I5" s="55" t="s">
        <v>85</v>
      </c>
      <c r="J5" s="55" t="s">
        <v>86</v>
      </c>
      <c r="K5" s="55" t="s">
        <v>87</v>
      </c>
    </row>
    <row r="6" spans="1:11" s="81" customFormat="1">
      <c r="A6" s="85" t="s">
        <v>88</v>
      </c>
      <c r="B6" s="86">
        <v>10839</v>
      </c>
      <c r="C6" s="86">
        <v>72433</v>
      </c>
      <c r="D6" s="86">
        <v>184619</v>
      </c>
      <c r="E6" s="86">
        <v>-177</v>
      </c>
      <c r="F6" s="86">
        <v>4</v>
      </c>
      <c r="G6" s="86">
        <v>-2011</v>
      </c>
      <c r="H6" s="86">
        <v>-1107</v>
      </c>
      <c r="I6" s="87">
        <v>264600</v>
      </c>
      <c r="J6" s="86">
        <v>10106</v>
      </c>
      <c r="K6" s="87">
        <v>274706</v>
      </c>
    </row>
    <row r="7" spans="1:11">
      <c r="A7" s="61" t="s">
        <v>89</v>
      </c>
      <c r="B7" s="64">
        <v>0</v>
      </c>
      <c r="C7" s="64">
        <v>0</v>
      </c>
      <c r="D7" s="64">
        <v>20885</v>
      </c>
      <c r="E7" s="64">
        <v>0</v>
      </c>
      <c r="F7" s="64">
        <v>0</v>
      </c>
      <c r="G7" s="64">
        <v>0</v>
      </c>
      <c r="H7" s="64">
        <v>0</v>
      </c>
      <c r="I7" s="63">
        <v>20885</v>
      </c>
      <c r="J7" s="64">
        <v>1256</v>
      </c>
      <c r="K7" s="63">
        <v>22141</v>
      </c>
    </row>
    <row r="8" spans="1:11">
      <c r="A8" s="61" t="s">
        <v>90</v>
      </c>
      <c r="B8" s="64">
        <v>0</v>
      </c>
      <c r="C8" s="64">
        <v>0</v>
      </c>
      <c r="D8" s="64">
        <v>0</v>
      </c>
      <c r="E8" s="64">
        <v>0</v>
      </c>
      <c r="F8" s="64">
        <v>9</v>
      </c>
      <c r="G8" s="64">
        <v>501</v>
      </c>
      <c r="H8" s="64">
        <v>-1010</v>
      </c>
      <c r="I8" s="63">
        <v>-500</v>
      </c>
      <c r="J8" s="64">
        <v>-190</v>
      </c>
      <c r="K8" s="63">
        <v>-690</v>
      </c>
    </row>
    <row r="9" spans="1:11">
      <c r="A9" s="61" t="s">
        <v>91</v>
      </c>
      <c r="B9" s="64">
        <v>0</v>
      </c>
      <c r="C9" s="64">
        <v>0</v>
      </c>
      <c r="D9" s="64">
        <v>-10839</v>
      </c>
      <c r="E9" s="64">
        <v>0</v>
      </c>
      <c r="F9" s="64">
        <v>0</v>
      </c>
      <c r="G9" s="64">
        <v>0</v>
      </c>
      <c r="H9" s="64">
        <v>0</v>
      </c>
      <c r="I9" s="63">
        <v>-10839</v>
      </c>
      <c r="J9" s="64">
        <v>-2076</v>
      </c>
      <c r="K9" s="63">
        <v>-12915</v>
      </c>
    </row>
    <row r="10" spans="1:11">
      <c r="A10" s="61" t="s">
        <v>92</v>
      </c>
      <c r="B10" s="64">
        <v>-11</v>
      </c>
      <c r="C10" s="64">
        <v>0</v>
      </c>
      <c r="D10" s="64">
        <v>0</v>
      </c>
      <c r="E10" s="64">
        <v>-215</v>
      </c>
      <c r="F10" s="64">
        <v>0</v>
      </c>
      <c r="G10" s="64">
        <v>0</v>
      </c>
      <c r="H10" s="64">
        <v>0</v>
      </c>
      <c r="I10" s="63">
        <v>-226</v>
      </c>
      <c r="J10" s="64">
        <v>0</v>
      </c>
      <c r="K10" s="63">
        <v>-226</v>
      </c>
    </row>
    <row r="11" spans="1:11">
      <c r="A11" s="61" t="s">
        <v>93</v>
      </c>
      <c r="B11" s="64">
        <v>0</v>
      </c>
      <c r="C11" s="64">
        <v>0</v>
      </c>
      <c r="D11" s="64">
        <v>-3208</v>
      </c>
      <c r="E11" s="64">
        <v>0</v>
      </c>
      <c r="F11" s="64">
        <v>0</v>
      </c>
      <c r="G11" s="64">
        <v>0</v>
      </c>
      <c r="H11" s="64">
        <v>0</v>
      </c>
      <c r="I11" s="63">
        <v>-3208</v>
      </c>
      <c r="J11" s="64">
        <v>-3161</v>
      </c>
      <c r="K11" s="63">
        <v>-6369</v>
      </c>
    </row>
    <row r="12" spans="1:11">
      <c r="A12" s="61" t="s">
        <v>94</v>
      </c>
      <c r="B12" s="64">
        <v>0</v>
      </c>
      <c r="C12" s="64">
        <v>0</v>
      </c>
      <c r="D12" s="64">
        <v>1007</v>
      </c>
      <c r="E12" s="64">
        <v>0</v>
      </c>
      <c r="F12" s="64">
        <v>0</v>
      </c>
      <c r="G12" s="64">
        <v>0</v>
      </c>
      <c r="H12" s="64">
        <v>0</v>
      </c>
      <c r="I12" s="63">
        <v>1007</v>
      </c>
      <c r="J12" s="64">
        <v>0</v>
      </c>
      <c r="K12" s="63">
        <v>1007</v>
      </c>
    </row>
    <row r="13" spans="1:11">
      <c r="A13" s="61" t="s">
        <v>95</v>
      </c>
      <c r="B13" s="64">
        <v>-11</v>
      </c>
      <c r="C13" s="64">
        <v>0</v>
      </c>
      <c r="D13" s="64">
        <v>7845</v>
      </c>
      <c r="E13" s="64">
        <v>-215</v>
      </c>
      <c r="F13" s="64">
        <v>9</v>
      </c>
      <c r="G13" s="64">
        <v>501</v>
      </c>
      <c r="H13" s="64">
        <v>-1010</v>
      </c>
      <c r="I13" s="63">
        <v>7119</v>
      </c>
      <c r="J13" s="64">
        <v>-4171</v>
      </c>
      <c r="K13" s="63">
        <v>2948</v>
      </c>
    </row>
    <row r="14" spans="1:11" s="81" customFormat="1">
      <c r="A14" s="85" t="s">
        <v>96</v>
      </c>
      <c r="B14" s="86">
        <v>10828</v>
      </c>
      <c r="C14" s="86">
        <v>72433</v>
      </c>
      <c r="D14" s="86">
        <v>192464</v>
      </c>
      <c r="E14" s="86">
        <v>-392</v>
      </c>
      <c r="F14" s="86">
        <v>13</v>
      </c>
      <c r="G14" s="86">
        <v>-1510</v>
      </c>
      <c r="H14" s="86">
        <v>-2117</v>
      </c>
      <c r="I14" s="87">
        <v>271719</v>
      </c>
      <c r="J14" s="86">
        <v>5935</v>
      </c>
      <c r="K14" s="87">
        <v>277654</v>
      </c>
    </row>
    <row r="15" spans="1:11" s="81" customFormat="1">
      <c r="A15" s="85" t="s">
        <v>97</v>
      </c>
      <c r="B15" s="86">
        <v>10828</v>
      </c>
      <c r="C15" s="86">
        <v>72433</v>
      </c>
      <c r="D15" s="86">
        <v>192464</v>
      </c>
      <c r="E15" s="86">
        <v>-392</v>
      </c>
      <c r="F15" s="86">
        <v>13</v>
      </c>
      <c r="G15" s="86">
        <v>-1510</v>
      </c>
      <c r="H15" s="86">
        <v>-2117</v>
      </c>
      <c r="I15" s="87">
        <v>271719</v>
      </c>
      <c r="J15" s="86">
        <v>5935</v>
      </c>
      <c r="K15" s="87">
        <v>277654</v>
      </c>
    </row>
    <row r="16" spans="1:11">
      <c r="A16" s="61" t="s">
        <v>89</v>
      </c>
      <c r="B16" s="64">
        <v>0</v>
      </c>
      <c r="C16" s="64">
        <v>0</v>
      </c>
      <c r="D16" s="64">
        <v>4439</v>
      </c>
      <c r="E16" s="64">
        <v>0</v>
      </c>
      <c r="F16" s="64">
        <v>0</v>
      </c>
      <c r="G16" s="64">
        <v>0</v>
      </c>
      <c r="H16" s="64">
        <v>0</v>
      </c>
      <c r="I16" s="63">
        <v>4439</v>
      </c>
      <c r="J16" s="64">
        <v>1157</v>
      </c>
      <c r="K16" s="63">
        <v>5596</v>
      </c>
    </row>
    <row r="17" spans="1:11">
      <c r="A17" s="61" t="s">
        <v>90</v>
      </c>
      <c r="B17" s="64">
        <v>0</v>
      </c>
      <c r="C17" s="64">
        <v>0</v>
      </c>
      <c r="D17" s="64">
        <v>0</v>
      </c>
      <c r="E17" s="64">
        <v>0</v>
      </c>
      <c r="F17" s="64">
        <v>-151</v>
      </c>
      <c r="G17" s="64">
        <v>-363</v>
      </c>
      <c r="H17" s="64">
        <v>1280</v>
      </c>
      <c r="I17" s="63">
        <v>766</v>
      </c>
      <c r="J17" s="64">
        <v>93</v>
      </c>
      <c r="K17" s="63">
        <v>859</v>
      </c>
    </row>
    <row r="18" spans="1:11">
      <c r="A18" s="61" t="s">
        <v>91</v>
      </c>
      <c r="B18" s="64">
        <v>0</v>
      </c>
      <c r="C18" s="64">
        <v>0</v>
      </c>
      <c r="D18" s="64">
        <v>-4131</v>
      </c>
      <c r="E18" s="64">
        <v>0</v>
      </c>
      <c r="F18" s="64">
        <v>0</v>
      </c>
      <c r="G18" s="64">
        <v>0</v>
      </c>
      <c r="H18" s="64">
        <v>0</v>
      </c>
      <c r="I18" s="63">
        <v>-4131</v>
      </c>
      <c r="J18" s="64">
        <v>-1448</v>
      </c>
      <c r="K18" s="63">
        <v>-5580</v>
      </c>
    </row>
    <row r="19" spans="1:11">
      <c r="A19" s="61" t="s">
        <v>92</v>
      </c>
      <c r="B19" s="64">
        <v>-474</v>
      </c>
      <c r="C19" s="64">
        <v>0</v>
      </c>
      <c r="D19" s="64">
        <v>0</v>
      </c>
      <c r="E19" s="64">
        <v>-7968</v>
      </c>
      <c r="F19" s="64">
        <v>0</v>
      </c>
      <c r="G19" s="64">
        <v>0</v>
      </c>
      <c r="H19" s="64">
        <v>0</v>
      </c>
      <c r="I19" s="63">
        <v>-8442</v>
      </c>
      <c r="J19" s="64">
        <v>0</v>
      </c>
      <c r="K19" s="63">
        <v>-8442</v>
      </c>
    </row>
    <row r="20" spans="1:11">
      <c r="A20" s="61" t="s">
        <v>95</v>
      </c>
      <c r="B20" s="64">
        <v>-474</v>
      </c>
      <c r="C20" s="64">
        <v>0</v>
      </c>
      <c r="D20" s="64">
        <v>307</v>
      </c>
      <c r="E20" s="64">
        <v>-7968</v>
      </c>
      <c r="F20" s="64">
        <v>-151</v>
      </c>
      <c r="G20" s="64">
        <v>-363</v>
      </c>
      <c r="H20" s="64">
        <v>1280</v>
      </c>
      <c r="I20" s="63">
        <v>-7369</v>
      </c>
      <c r="J20" s="64">
        <v>-198</v>
      </c>
      <c r="K20" s="63">
        <v>-7567</v>
      </c>
    </row>
    <row r="21" spans="1:11" s="81" customFormat="1">
      <c r="A21" s="85" t="s">
        <v>98</v>
      </c>
      <c r="B21" s="86">
        <v>10354</v>
      </c>
      <c r="C21" s="86">
        <v>72433</v>
      </c>
      <c r="D21" s="86">
        <v>192772</v>
      </c>
      <c r="E21" s="86">
        <v>-8360</v>
      </c>
      <c r="F21" s="86">
        <v>-139</v>
      </c>
      <c r="G21" s="86">
        <v>-1873</v>
      </c>
      <c r="H21" s="86">
        <v>-838</v>
      </c>
      <c r="I21" s="87">
        <v>264350</v>
      </c>
      <c r="J21" s="86">
        <v>5737</v>
      </c>
      <c r="K21" s="87">
        <v>270087</v>
      </c>
    </row>
  </sheetData>
  <mergeCells count="3">
    <mergeCell ref="A1:D1"/>
    <mergeCell ref="A2:D2"/>
    <mergeCell ref="D4:H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399C-6B35-A242-B730-784CA53462C9}">
  <dimension ref="A1:C43"/>
  <sheetViews>
    <sheetView zoomScale="70" zoomScaleNormal="70" workbookViewId="0">
      <selection activeCell="I17" sqref="I17"/>
    </sheetView>
  </sheetViews>
  <sheetFormatPr baseColWidth="10" defaultRowHeight="16"/>
  <cols>
    <col min="1" max="1" width="82" bestFit="1" customWidth="1"/>
    <col min="2" max="2" width="20.6640625" customWidth="1"/>
    <col min="3" max="3" width="20.33203125" customWidth="1"/>
  </cols>
  <sheetData>
    <row r="1" spans="1:3" ht="25">
      <c r="A1" s="123" t="s">
        <v>0</v>
      </c>
      <c r="B1" s="123"/>
    </row>
    <row r="2" spans="1:3" ht="20">
      <c r="A2" s="121" t="s">
        <v>136</v>
      </c>
      <c r="B2" s="121"/>
    </row>
    <row r="5" spans="1:3" ht="41" customHeight="1">
      <c r="A5" s="4" t="s">
        <v>137</v>
      </c>
      <c r="B5" s="103" t="s">
        <v>100</v>
      </c>
      <c r="C5" s="7" t="s">
        <v>101</v>
      </c>
    </row>
    <row r="6" spans="1:3">
      <c r="A6" s="61" t="s">
        <v>138</v>
      </c>
      <c r="B6" s="59">
        <v>5596</v>
      </c>
      <c r="C6" s="64">
        <v>22141</v>
      </c>
    </row>
    <row r="7" spans="1:3" s="81" customFormat="1">
      <c r="A7" s="85" t="s">
        <v>139</v>
      </c>
      <c r="B7" s="87">
        <v>5596</v>
      </c>
      <c r="C7" s="86">
        <v>22141</v>
      </c>
    </row>
    <row r="8" spans="1:3">
      <c r="A8" s="61" t="s">
        <v>140</v>
      </c>
      <c r="B8" s="63">
        <v>309</v>
      </c>
      <c r="C8" s="64">
        <v>-176</v>
      </c>
    </row>
    <row r="9" spans="1:3">
      <c r="A9" s="61" t="s">
        <v>141</v>
      </c>
      <c r="B9" s="63">
        <v>21491</v>
      </c>
      <c r="C9" s="64">
        <v>23144</v>
      </c>
    </row>
    <row r="10" spans="1:3">
      <c r="A10" s="61" t="s">
        <v>142</v>
      </c>
      <c r="B10" s="63">
        <v>7388</v>
      </c>
      <c r="C10" s="64">
        <v>10275</v>
      </c>
    </row>
    <row r="11" spans="1:3" s="81" customFormat="1">
      <c r="A11" s="85" t="s">
        <v>143</v>
      </c>
      <c r="B11" s="87">
        <v>34784</v>
      </c>
      <c r="C11" s="86">
        <v>55384</v>
      </c>
    </row>
    <row r="12" spans="1:3">
      <c r="A12" s="61" t="s">
        <v>144</v>
      </c>
      <c r="B12" s="63">
        <v>16046</v>
      </c>
      <c r="C12" s="64">
        <v>11165</v>
      </c>
    </row>
    <row r="13" spans="1:3">
      <c r="A13" s="61" t="s">
        <v>145</v>
      </c>
      <c r="B13" s="63">
        <v>404</v>
      </c>
      <c r="C13" s="64">
        <v>384</v>
      </c>
    </row>
    <row r="14" spans="1:3">
      <c r="A14" s="61" t="s">
        <v>146</v>
      </c>
      <c r="B14" s="63">
        <v>2382</v>
      </c>
      <c r="C14" s="64">
        <v>-3442</v>
      </c>
    </row>
    <row r="15" spans="1:3">
      <c r="A15" s="61" t="s">
        <v>147</v>
      </c>
      <c r="B15" s="63">
        <v>11027</v>
      </c>
      <c r="C15" s="64">
        <v>-16450</v>
      </c>
    </row>
    <row r="16" spans="1:3" s="81" customFormat="1">
      <c r="A16" s="85" t="s">
        <v>148</v>
      </c>
      <c r="B16" s="87">
        <v>29859</v>
      </c>
      <c r="C16" s="86">
        <v>-8343</v>
      </c>
    </row>
    <row r="17" spans="1:3">
      <c r="A17" s="61" t="s">
        <v>149</v>
      </c>
      <c r="B17" s="63">
        <v>-4445</v>
      </c>
      <c r="C17" s="64">
        <v>-3820</v>
      </c>
    </row>
    <row r="18" spans="1:3">
      <c r="A18" s="61" t="s">
        <v>150</v>
      </c>
      <c r="B18" s="63">
        <v>107</v>
      </c>
      <c r="C18" s="64">
        <v>544</v>
      </c>
    </row>
    <row r="19" spans="1:3">
      <c r="A19" s="61" t="s">
        <v>151</v>
      </c>
      <c r="B19" s="63">
        <v>-9096</v>
      </c>
      <c r="C19" s="64">
        <v>-10669</v>
      </c>
    </row>
    <row r="20" spans="1:3" s="81" customFormat="1" ht="17" customHeight="1">
      <c r="A20" s="85" t="s">
        <v>152</v>
      </c>
      <c r="B20" s="87">
        <v>51209</v>
      </c>
      <c r="C20" s="86">
        <v>33096</v>
      </c>
    </row>
    <row r="21" spans="1:3">
      <c r="A21" s="61" t="s">
        <v>153</v>
      </c>
      <c r="B21" s="63">
        <v>7250</v>
      </c>
      <c r="C21" s="64">
        <v>538</v>
      </c>
    </row>
    <row r="22" spans="1:3">
      <c r="A22" s="61" t="s">
        <v>154</v>
      </c>
      <c r="B22" s="63">
        <v>0</v>
      </c>
      <c r="C22" s="64">
        <v>14</v>
      </c>
    </row>
    <row r="23" spans="1:3">
      <c r="A23" s="61" t="s">
        <v>155</v>
      </c>
      <c r="B23" s="63">
        <v>-1674</v>
      </c>
      <c r="C23" s="64">
        <v>0</v>
      </c>
    </row>
    <row r="24" spans="1:3">
      <c r="A24" s="61" t="s">
        <v>156</v>
      </c>
      <c r="B24" s="63">
        <v>-8276</v>
      </c>
      <c r="C24" s="64">
        <v>-17490</v>
      </c>
    </row>
    <row r="25" spans="1:3">
      <c r="A25" s="61" t="s">
        <v>157</v>
      </c>
      <c r="B25" s="63">
        <v>-3994</v>
      </c>
      <c r="C25" s="64">
        <v>-291</v>
      </c>
    </row>
    <row r="26" spans="1:3">
      <c r="A26" s="61" t="s">
        <v>158</v>
      </c>
      <c r="B26" s="63">
        <v>0</v>
      </c>
      <c r="C26" s="64">
        <v>-4525</v>
      </c>
    </row>
    <row r="27" spans="1:3">
      <c r="A27" s="61" t="s">
        <v>159</v>
      </c>
      <c r="B27" s="63">
        <v>368</v>
      </c>
      <c r="C27" s="64">
        <v>0</v>
      </c>
    </row>
    <row r="28" spans="1:3" s="81" customFormat="1">
      <c r="A28" s="85" t="s">
        <v>160</v>
      </c>
      <c r="B28" s="87">
        <v>-6326</v>
      </c>
      <c r="C28" s="86">
        <v>-21754</v>
      </c>
    </row>
    <row r="29" spans="1:3">
      <c r="A29" s="61" t="s">
        <v>161</v>
      </c>
      <c r="B29" s="63">
        <v>-4131</v>
      </c>
      <c r="C29" s="64">
        <v>-10840</v>
      </c>
    </row>
    <row r="30" spans="1:3">
      <c r="A30" s="61" t="s">
        <v>162</v>
      </c>
      <c r="B30" s="63">
        <v>0</v>
      </c>
      <c r="C30" s="64">
        <v>-6368</v>
      </c>
    </row>
    <row r="31" spans="1:3">
      <c r="A31" s="61" t="s">
        <v>163</v>
      </c>
      <c r="B31" s="63">
        <v>457</v>
      </c>
      <c r="C31" s="64">
        <v>492</v>
      </c>
    </row>
    <row r="32" spans="1:3">
      <c r="A32" s="61" t="s">
        <v>164</v>
      </c>
      <c r="B32" s="63">
        <v>-8900</v>
      </c>
      <c r="C32" s="64">
        <v>-718</v>
      </c>
    </row>
    <row r="33" spans="1:3">
      <c r="A33" s="61" t="s">
        <v>165</v>
      </c>
      <c r="B33" s="63">
        <v>-1449</v>
      </c>
      <c r="C33" s="64">
        <v>-2076</v>
      </c>
    </row>
    <row r="34" spans="1:3">
      <c r="A34" s="61" t="s">
        <v>166</v>
      </c>
      <c r="B34" s="63">
        <v>1825</v>
      </c>
      <c r="C34" s="64">
        <v>33488</v>
      </c>
    </row>
    <row r="35" spans="1:3">
      <c r="A35" s="61" t="s">
        <v>167</v>
      </c>
      <c r="B35" s="63">
        <v>-31241</v>
      </c>
      <c r="C35" s="64">
        <v>-22777</v>
      </c>
    </row>
    <row r="36" spans="1:3">
      <c r="A36" s="61" t="s">
        <v>168</v>
      </c>
      <c r="B36" s="63">
        <v>-4032</v>
      </c>
      <c r="C36" s="64">
        <v>-3411</v>
      </c>
    </row>
    <row r="37" spans="1:3" s="81" customFormat="1">
      <c r="A37" s="85" t="s">
        <v>169</v>
      </c>
      <c r="B37" s="87">
        <v>-47470</v>
      </c>
      <c r="C37" s="86">
        <v>-12210</v>
      </c>
    </row>
    <row r="38" spans="1:3" s="81" customFormat="1">
      <c r="A38" s="85" t="s">
        <v>170</v>
      </c>
      <c r="B38" s="87">
        <v>-2588</v>
      </c>
      <c r="C38" s="86">
        <v>-868</v>
      </c>
    </row>
    <row r="39" spans="1:3">
      <c r="A39" s="61" t="s">
        <v>171</v>
      </c>
      <c r="B39" s="63">
        <v>1414</v>
      </c>
      <c r="C39" s="64">
        <v>-919</v>
      </c>
    </row>
    <row r="40" spans="1:3" s="81" customFormat="1">
      <c r="A40" s="85" t="s">
        <v>172</v>
      </c>
      <c r="B40" s="87">
        <v>-1174</v>
      </c>
      <c r="C40" s="86">
        <v>-1787</v>
      </c>
    </row>
    <row r="41" spans="1:3">
      <c r="A41" s="61" t="s">
        <v>173</v>
      </c>
      <c r="B41" s="63">
        <v>34464</v>
      </c>
      <c r="C41" s="64">
        <v>36251</v>
      </c>
    </row>
    <row r="42" spans="1:3">
      <c r="A42" s="61" t="s">
        <v>174</v>
      </c>
      <c r="B42" s="63">
        <v>33290</v>
      </c>
      <c r="C42" s="64">
        <v>34464</v>
      </c>
    </row>
    <row r="43" spans="1:3" s="81" customFormat="1">
      <c r="A43" s="85" t="s">
        <v>172</v>
      </c>
      <c r="B43" s="87">
        <v>-1174</v>
      </c>
      <c r="C43" s="86">
        <v>-1787</v>
      </c>
    </row>
  </sheetData>
  <mergeCells count="2">
    <mergeCell ref="A1:B1"/>
    <mergeCell ref="A2:B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8862-5920-F142-BED5-B3A1EB11B305}">
  <dimension ref="A1:M14"/>
  <sheetViews>
    <sheetView workbookViewId="0">
      <selection activeCell="L11" sqref="L11"/>
    </sheetView>
  </sheetViews>
  <sheetFormatPr baseColWidth="10" defaultRowHeight="16"/>
  <cols>
    <col min="1" max="1" width="31.5" customWidth="1"/>
    <col min="2" max="3" width="20.6640625" bestFit="1" customWidth="1"/>
    <col min="4" max="4" width="14.5" customWidth="1"/>
    <col min="5" max="5" width="16.83203125" customWidth="1"/>
    <col min="6" max="6" width="13.6640625" customWidth="1"/>
    <col min="7" max="7" width="12.83203125" customWidth="1"/>
    <col min="8" max="8" width="15.33203125" customWidth="1"/>
    <col min="9" max="9" width="15" customWidth="1"/>
    <col min="10" max="10" width="15.1640625" customWidth="1"/>
    <col min="11" max="11" width="15.6640625" customWidth="1"/>
    <col min="12" max="12" width="17.5" customWidth="1"/>
    <col min="13" max="13" width="16.6640625" customWidth="1"/>
  </cols>
  <sheetData>
    <row r="1" spans="1:13" ht="25">
      <c r="A1" s="123" t="s">
        <v>0</v>
      </c>
      <c r="B1" s="123"/>
      <c r="C1" s="123"/>
    </row>
    <row r="2" spans="1:13" ht="20">
      <c r="A2" s="121" t="s">
        <v>57</v>
      </c>
      <c r="B2" s="121"/>
      <c r="C2" s="121"/>
    </row>
    <row r="5" spans="1:13" ht="55" customHeight="1">
      <c r="A5" s="79"/>
      <c r="B5" s="127" t="s">
        <v>58</v>
      </c>
      <c r="C5" s="128"/>
      <c r="D5" s="127" t="s">
        <v>59</v>
      </c>
      <c r="E5" s="128"/>
      <c r="F5" s="127" t="s">
        <v>60</v>
      </c>
      <c r="G5" s="128"/>
      <c r="H5" s="129" t="s">
        <v>61</v>
      </c>
      <c r="I5" s="128"/>
      <c r="J5" s="127" t="s">
        <v>62</v>
      </c>
      <c r="K5" s="128"/>
      <c r="L5" s="129" t="s">
        <v>63</v>
      </c>
      <c r="M5" s="128"/>
    </row>
    <row r="6" spans="1:13" s="80" customFormat="1" ht="43" customHeight="1">
      <c r="A6" s="55" t="s">
        <v>3</v>
      </c>
      <c r="B6" s="6" t="s">
        <v>64</v>
      </c>
      <c r="C6" s="55" t="s">
        <v>65</v>
      </c>
      <c r="D6" s="6" t="s">
        <v>64</v>
      </c>
      <c r="E6" s="55" t="s">
        <v>65</v>
      </c>
      <c r="F6" s="6" t="s">
        <v>64</v>
      </c>
      <c r="G6" s="55" t="s">
        <v>65</v>
      </c>
      <c r="H6" s="6" t="s">
        <v>66</v>
      </c>
      <c r="I6" s="55" t="s">
        <v>67</v>
      </c>
      <c r="J6" s="6" t="s">
        <v>64</v>
      </c>
      <c r="K6" s="55" t="s">
        <v>65</v>
      </c>
      <c r="L6" s="6" t="s">
        <v>64</v>
      </c>
      <c r="M6" s="55" t="s">
        <v>65</v>
      </c>
    </row>
    <row r="7" spans="1:13" s="77" customFormat="1">
      <c r="A7" s="61" t="s">
        <v>68</v>
      </c>
      <c r="B7" s="59">
        <v>43785.201540000002</v>
      </c>
      <c r="C7" s="64">
        <v>56511</v>
      </c>
      <c r="D7" s="59">
        <v>105208.17047</v>
      </c>
      <c r="E7" s="64">
        <v>105767</v>
      </c>
      <c r="F7" s="59">
        <v>39937.49813</v>
      </c>
      <c r="G7" s="64">
        <v>34078</v>
      </c>
      <c r="H7" s="59">
        <v>0</v>
      </c>
      <c r="I7" s="64">
        <v>0</v>
      </c>
      <c r="J7" s="59">
        <v>0</v>
      </c>
      <c r="K7" s="64">
        <v>0</v>
      </c>
      <c r="L7" s="59">
        <v>188930.87013999998</v>
      </c>
      <c r="M7" s="64">
        <v>196356</v>
      </c>
    </row>
    <row r="8" spans="1:13" s="77" customFormat="1">
      <c r="A8" s="61" t="s">
        <v>69</v>
      </c>
      <c r="B8" s="63">
        <v>92559.706210000004</v>
      </c>
      <c r="C8" s="64">
        <v>93272</v>
      </c>
      <c r="D8" s="63">
        <v>290044.47447000002</v>
      </c>
      <c r="E8" s="64">
        <v>321825</v>
      </c>
      <c r="F8" s="63">
        <v>136495.92845000001</v>
      </c>
      <c r="G8" s="64">
        <v>127649</v>
      </c>
      <c r="H8" s="63">
        <v>0</v>
      </c>
      <c r="I8" s="64">
        <v>0</v>
      </c>
      <c r="J8" s="63">
        <v>0</v>
      </c>
      <c r="K8" s="64">
        <v>0</v>
      </c>
      <c r="L8" s="63">
        <v>519100.10913</v>
      </c>
      <c r="M8" s="64">
        <v>542746</v>
      </c>
    </row>
    <row r="9" spans="1:13" s="77" customFormat="1">
      <c r="A9" s="61" t="s">
        <v>70</v>
      </c>
      <c r="B9" s="63">
        <v>104243.62903</v>
      </c>
      <c r="C9" s="64">
        <v>107633</v>
      </c>
      <c r="D9" s="63">
        <v>283620.23836999998</v>
      </c>
      <c r="E9" s="64">
        <v>320962</v>
      </c>
      <c r="F9" s="63">
        <v>126227.15347</v>
      </c>
      <c r="G9" s="64">
        <v>132170</v>
      </c>
      <c r="H9" s="63">
        <v>1761</v>
      </c>
      <c r="I9" s="64">
        <v>2124</v>
      </c>
      <c r="J9" s="63">
        <v>-2042.92</v>
      </c>
      <c r="K9" s="64">
        <v>-2165</v>
      </c>
      <c r="L9" s="63">
        <v>513809.10569</v>
      </c>
      <c r="M9" s="64">
        <v>560724</v>
      </c>
    </row>
    <row r="10" spans="1:13" s="77" customFormat="1">
      <c r="A10" s="61" t="s">
        <v>71</v>
      </c>
      <c r="B10" s="63">
        <v>91.26585</v>
      </c>
      <c r="C10" s="64">
        <v>0</v>
      </c>
      <c r="D10" s="63">
        <v>0</v>
      </c>
      <c r="E10" s="64">
        <v>71</v>
      </c>
      <c r="F10" s="63">
        <v>61.755609999999997</v>
      </c>
      <c r="G10" s="64">
        <v>20</v>
      </c>
      <c r="H10" s="63">
        <v>1761</v>
      </c>
      <c r="I10" s="64">
        <v>2124</v>
      </c>
      <c r="J10" s="63">
        <v>-1914</v>
      </c>
      <c r="K10" s="64">
        <v>-2215</v>
      </c>
      <c r="L10" s="63">
        <v>0</v>
      </c>
      <c r="M10" s="64">
        <v>0</v>
      </c>
    </row>
    <row r="11" spans="1:13" s="77" customFormat="1">
      <c r="A11" s="61" t="s">
        <v>72</v>
      </c>
      <c r="B11" s="63">
        <v>-2395.30377</v>
      </c>
      <c r="C11" s="64">
        <v>-2187</v>
      </c>
      <c r="D11" s="63">
        <v>-7655.1395300000004</v>
      </c>
      <c r="E11" s="64">
        <v>-5193</v>
      </c>
      <c r="F11" s="63">
        <v>-4383.0792899999997</v>
      </c>
      <c r="G11" s="64">
        <v>-4625</v>
      </c>
      <c r="H11" s="63">
        <v>-66</v>
      </c>
      <c r="I11" s="64">
        <v>-4584</v>
      </c>
      <c r="J11" s="63">
        <v>-6991.3466000000026</v>
      </c>
      <c r="K11" s="64">
        <v>-6555</v>
      </c>
      <c r="L11" s="63">
        <v>-21490.869190000001</v>
      </c>
      <c r="M11" s="64">
        <v>-23144</v>
      </c>
    </row>
    <row r="12" spans="1:13" s="77" customFormat="1">
      <c r="A12" s="61" t="s">
        <v>73</v>
      </c>
      <c r="B12" s="63">
        <v>8320.8030699999999</v>
      </c>
      <c r="C12" s="64">
        <v>12026</v>
      </c>
      <c r="D12" s="63">
        <v>7921.8284299999996</v>
      </c>
      <c r="E12" s="64">
        <v>28122</v>
      </c>
      <c r="F12" s="63">
        <v>6155.30735</v>
      </c>
      <c r="G12" s="64">
        <v>9450</v>
      </c>
      <c r="H12" s="63">
        <v>-6415.97228</v>
      </c>
      <c r="I12" s="64">
        <v>-11582</v>
      </c>
      <c r="J12" s="63">
        <v>-799.43271000000004</v>
      </c>
      <c r="K12" s="64">
        <v>-2150</v>
      </c>
      <c r="L12" s="63">
        <v>15182.53386</v>
      </c>
      <c r="M12" s="64">
        <v>35866</v>
      </c>
    </row>
    <row r="13" spans="1:13" s="77" customFormat="1">
      <c r="A13" s="61" t="s">
        <v>74</v>
      </c>
      <c r="B13" s="63">
        <v>2480.1123699999998</v>
      </c>
      <c r="C13" s="64">
        <v>3852</v>
      </c>
      <c r="D13" s="63">
        <v>5289.0193500000005</v>
      </c>
      <c r="E13" s="64">
        <v>8311</v>
      </c>
      <c r="F13" s="63">
        <v>3525.86778</v>
      </c>
      <c r="G13" s="64">
        <v>5280</v>
      </c>
      <c r="H13" s="63">
        <v>60.613980000000005</v>
      </c>
      <c r="I13" s="64">
        <v>6</v>
      </c>
      <c r="J13" s="63">
        <v>0</v>
      </c>
      <c r="K13" s="64">
        <v>2687</v>
      </c>
      <c r="L13" s="63">
        <v>11355.61348</v>
      </c>
      <c r="M13" s="64">
        <v>20136</v>
      </c>
    </row>
    <row r="14" spans="1:13" s="77" customFormat="1">
      <c r="A14" s="61" t="s">
        <v>75</v>
      </c>
      <c r="B14" s="63">
        <v>493</v>
      </c>
      <c r="C14" s="64">
        <v>521</v>
      </c>
      <c r="D14" s="63">
        <v>729</v>
      </c>
      <c r="E14" s="64">
        <v>859</v>
      </c>
      <c r="F14" s="63">
        <v>408</v>
      </c>
      <c r="G14" s="64">
        <v>504</v>
      </c>
      <c r="H14" s="63">
        <v>12</v>
      </c>
      <c r="I14" s="64">
        <v>16</v>
      </c>
      <c r="J14" s="63">
        <v>0</v>
      </c>
      <c r="K14" s="64">
        <v>0</v>
      </c>
      <c r="L14" s="63">
        <v>1642</v>
      </c>
      <c r="M14" s="64">
        <v>1899</v>
      </c>
    </row>
  </sheetData>
  <mergeCells count="8">
    <mergeCell ref="J5:K5"/>
    <mergeCell ref="L5:M5"/>
    <mergeCell ref="A1:C1"/>
    <mergeCell ref="A2:C2"/>
    <mergeCell ref="B5:C5"/>
    <mergeCell ref="D5:E5"/>
    <mergeCell ref="F5:G5"/>
    <mergeCell ref="H5:I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Zehn-Jahres-Vergleich</vt:lpstr>
      <vt:lpstr>Gewinn-und-Verlust-Rechnung</vt:lpstr>
      <vt:lpstr>Konzern-Gesamtergebnisrechnung </vt:lpstr>
      <vt:lpstr>Aktiva</vt:lpstr>
      <vt:lpstr>Passiva</vt:lpstr>
      <vt:lpstr>EKV</vt:lpstr>
      <vt:lpstr>Konzern-Kapitalflussrechnung</vt:lpstr>
      <vt:lpstr>Segmentberichterstattung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Shakhanova</dc:creator>
  <cp:lastModifiedBy>Alina Shakhanova</cp:lastModifiedBy>
  <dcterms:created xsi:type="dcterms:W3CDTF">2025-04-24T11:36:01Z</dcterms:created>
  <dcterms:modified xsi:type="dcterms:W3CDTF">2025-04-28T16:44:39Z</dcterms:modified>
</cp:coreProperties>
</file>